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4pKkAkuzY9LXD2hNQ3/HfKAE3P3I+job/XrpcdGB3kHvU0RMAn3wJ1yLRDGIM0Y6qt6Lw4oLBRSJrVwRv6hDQ==" workbookSaltValue="oVwXVO89+waS+XxFalLddA==" workbookSpinCount="100000" lockStructure="1"/>
  <bookViews>
    <workbookView xWindow="0" yWindow="0" windowWidth="23451" windowHeight="10800"/>
  </bookViews>
  <sheets>
    <sheet name="Green" sheetId="4" r:id="rId1"/>
    <sheet name="Blue" sheetId="10" r:id="rId2"/>
    <sheet name="FY 17 (1)" sheetId="5" state="hidden" r:id="rId3"/>
    <sheet name="FY 17 (2)" sheetId="6" state="hidden" r:id="rId4"/>
    <sheet name="FY 18" sheetId="7" state="hidden" r:id="rId5"/>
  </sheets>
  <definedNames>
    <definedName name="_xlnm.Print_Area" localSheetId="1">Blue!$B$1:$R$106</definedName>
    <definedName name="_xlnm.Print_Area" localSheetId="0">Green!$B$1:$R$105</definedName>
    <definedName name="_xlnm.Print_Titles" localSheetId="1">Blue!$2:$13</definedName>
    <definedName name="_xlnm.Print_Titles" localSheetId="0">Green!$2:$13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4" l="1"/>
  <c r="N17" i="4" s="1"/>
  <c r="M18" i="4"/>
  <c r="N18" i="4" s="1"/>
  <c r="M51" i="4" l="1"/>
  <c r="N51" i="4" s="1"/>
  <c r="M50" i="4"/>
  <c r="N50" i="4" s="1"/>
  <c r="L97" i="10" l="1"/>
  <c r="L73" i="10"/>
  <c r="K73" i="10"/>
  <c r="J73" i="10"/>
  <c r="I73" i="10"/>
  <c r="M72" i="10"/>
  <c r="N72" i="10" s="1"/>
  <c r="M71" i="10"/>
  <c r="N71" i="10" s="1"/>
  <c r="M70" i="10"/>
  <c r="N70" i="10" s="1"/>
  <c r="M69" i="10"/>
  <c r="N69" i="10" s="1"/>
  <c r="M68" i="10"/>
  <c r="N68" i="10" s="1"/>
  <c r="M67" i="10"/>
  <c r="N67" i="10" s="1"/>
  <c r="M66" i="10"/>
  <c r="N66" i="10" s="1"/>
  <c r="M65" i="10"/>
  <c r="N65" i="10" s="1"/>
  <c r="M64" i="10"/>
  <c r="N64" i="10" s="1"/>
  <c r="M63" i="10"/>
  <c r="N63" i="10" s="1"/>
  <c r="M62" i="10"/>
  <c r="N62" i="10" s="1"/>
  <c r="M61" i="10"/>
  <c r="N61" i="10" s="1"/>
  <c r="M60" i="10"/>
  <c r="N60" i="10" s="1"/>
  <c r="N59" i="10"/>
  <c r="M59" i="10"/>
  <c r="M58" i="10"/>
  <c r="N58" i="10" s="1"/>
  <c r="M57" i="10"/>
  <c r="N57" i="10" s="1"/>
  <c r="M56" i="10"/>
  <c r="N56" i="10" s="1"/>
  <c r="M55" i="10"/>
  <c r="N55" i="10" s="1"/>
  <c r="M54" i="10"/>
  <c r="N54" i="10" s="1"/>
  <c r="M53" i="10"/>
  <c r="N53" i="10" s="1"/>
  <c r="M52" i="10"/>
  <c r="N52" i="10" s="1"/>
  <c r="M51" i="10"/>
  <c r="L39" i="10"/>
  <c r="K39" i="10"/>
  <c r="J39" i="10"/>
  <c r="I39" i="10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AK19" i="10"/>
  <c r="AK20" i="10" s="1"/>
  <c r="AK21" i="10" s="1"/>
  <c r="AK22" i="10" s="1"/>
  <c r="AK23" i="10" s="1"/>
  <c r="AK24" i="10" s="1"/>
  <c r="AK25" i="10" s="1"/>
  <c r="AK26" i="10" s="1"/>
  <c r="AK27" i="10" s="1"/>
  <c r="AK28" i="10" s="1"/>
  <c r="AK29" i="10" s="1"/>
  <c r="AK30" i="10" s="1"/>
  <c r="AK31" i="10" s="1"/>
  <c r="AK32" i="10" s="1"/>
  <c r="AK33" i="10" s="1"/>
  <c r="AK34" i="10" s="1"/>
  <c r="M19" i="10"/>
  <c r="N19" i="10" s="1"/>
  <c r="M18" i="10"/>
  <c r="N18" i="10" s="1"/>
  <c r="M17" i="10"/>
  <c r="N17" i="10" s="1"/>
  <c r="J13" i="10"/>
  <c r="M13" i="10" s="1"/>
  <c r="J12" i="10"/>
  <c r="N11" i="10"/>
  <c r="D6" i="10"/>
  <c r="P4" i="10"/>
  <c r="D87" i="10" s="1"/>
  <c r="L96" i="4"/>
  <c r="L72" i="4"/>
  <c r="K72" i="4"/>
  <c r="J72" i="4"/>
  <c r="I72" i="4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L39" i="4"/>
  <c r="K39" i="4"/>
  <c r="J39" i="4"/>
  <c r="I39" i="4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AL19" i="4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M19" i="4"/>
  <c r="N19" i="4" s="1"/>
  <c r="J13" i="4"/>
  <c r="M13" i="4" s="1"/>
  <c r="J12" i="4"/>
  <c r="N11" i="4"/>
  <c r="D6" i="4"/>
  <c r="P4" i="4"/>
  <c r="M82" i="4" s="1"/>
  <c r="L89" i="4" l="1"/>
  <c r="L90" i="10"/>
  <c r="M39" i="4"/>
  <c r="N39" i="4"/>
  <c r="M12" i="10"/>
  <c r="M73" i="10"/>
  <c r="N51" i="10"/>
  <c r="N73" i="10" s="1"/>
  <c r="P73" i="10" s="1"/>
  <c r="Q73" i="10" s="1"/>
  <c r="N72" i="4"/>
  <c r="P72" i="4" s="1"/>
  <c r="Q72" i="4" s="1"/>
  <c r="N39" i="10"/>
  <c r="M72" i="4"/>
  <c r="D86" i="4"/>
  <c r="M39" i="10"/>
  <c r="M83" i="10"/>
  <c r="M12" i="4"/>
  <c r="L86" i="10" l="1"/>
  <c r="M73" i="4"/>
  <c r="P39" i="4"/>
  <c r="M40" i="4" s="1"/>
  <c r="M85" i="4"/>
  <c r="N85" i="4" s="1"/>
  <c r="O85" i="4" s="1"/>
  <c r="M86" i="10"/>
  <c r="N86" i="10" s="1"/>
  <c r="O86" i="10" s="1"/>
  <c r="P39" i="10"/>
  <c r="L85" i="4"/>
  <c r="L87" i="10" l="1"/>
  <c r="L91" i="10" s="1"/>
  <c r="L86" i="4"/>
  <c r="L90" i="4" s="1"/>
  <c r="Q39" i="10"/>
  <c r="L89" i="10"/>
  <c r="Q39" i="4"/>
  <c r="L92" i="10" l="1"/>
  <c r="L96" i="10" s="1"/>
  <c r="L98" i="10" s="1"/>
  <c r="L88" i="4"/>
  <c r="L91" i="4" l="1"/>
  <c r="L95" i="4" s="1"/>
  <c r="L97" i="4" s="1"/>
</calcChain>
</file>

<file path=xl/sharedStrings.xml><?xml version="1.0" encoding="utf-8"?>
<sst xmlns="http://schemas.openxmlformats.org/spreadsheetml/2006/main" count="652" uniqueCount="247">
  <si>
    <t>Dept</t>
  </si>
  <si>
    <t>Course Title</t>
  </si>
  <si>
    <t>FALL SEMESTER</t>
  </si>
  <si>
    <t>SPRING SEMESTER</t>
  </si>
  <si>
    <t>Activity Description</t>
  </si>
  <si>
    <t>NOTE:</t>
  </si>
  <si>
    <t>UFT</t>
  </si>
  <si>
    <t>Date</t>
  </si>
  <si>
    <t xml:space="preserve">NOTE: </t>
  </si>
  <si>
    <t>Workload
Ratio</t>
  </si>
  <si>
    <t>Lecture</t>
  </si>
  <si>
    <t>Labs</t>
  </si>
  <si>
    <t>Flex Labs</t>
  </si>
  <si>
    <t>Lec/Lab</t>
  </si>
  <si>
    <t>Credits</t>
  </si>
  <si>
    <t>UPT</t>
  </si>
  <si>
    <t>TFT</t>
  </si>
  <si>
    <t>TPT</t>
  </si>
  <si>
    <t>ADJ</t>
  </si>
  <si>
    <t>Appt. Type:</t>
  </si>
  <si>
    <t>FINAL
Contact
Hrs.</t>
  </si>
  <si>
    <t>ACADEMIC YEAR:</t>
  </si>
  <si>
    <t xml:space="preserve"> Updated:</t>
  </si>
  <si>
    <t xml:space="preserve">Last Name: </t>
  </si>
  <si>
    <t>Unlimited Full-time</t>
  </si>
  <si>
    <t>Unlimited Part-time</t>
  </si>
  <si>
    <t>Temporary Part-time</t>
  </si>
  <si>
    <t>Temporary Full-time</t>
  </si>
  <si>
    <t>Adjunct</t>
  </si>
  <si>
    <t>First Name:</t>
  </si>
  <si>
    <t>Middle/MI:</t>
  </si>
  <si>
    <t>Base</t>
  </si>
  <si>
    <t>Column</t>
  </si>
  <si>
    <t>Step</t>
  </si>
  <si>
    <t>Conc</t>
  </si>
  <si>
    <t>FISCAL YEAR:</t>
  </si>
  <si>
    <t>Other
Credits</t>
  </si>
  <si>
    <t>Student Activ.</t>
  </si>
  <si>
    <t>Indep. Study</t>
  </si>
  <si>
    <t>Internship</t>
  </si>
  <si>
    <t>Coord./Chair</t>
  </si>
  <si>
    <t>HS Mentor</t>
  </si>
  <si>
    <t>Counselor</t>
  </si>
  <si>
    <t>Librarian</t>
  </si>
  <si>
    <t>I</t>
  </si>
  <si>
    <t>K</t>
  </si>
  <si>
    <t>J</t>
  </si>
  <si>
    <t>Column Ref</t>
  </si>
  <si>
    <t>Alexandria Technical and Community College</t>
  </si>
  <si>
    <t>Anoka-Ramsey Community College</t>
  </si>
  <si>
    <t>Anoka Technical College</t>
  </si>
  <si>
    <t>Dakota County Technical College</t>
  </si>
  <si>
    <t>Hennepin Technical College</t>
  </si>
  <si>
    <t>Inver Hills Community College</t>
  </si>
  <si>
    <t>Minneapolis Community and Technical College</t>
  </si>
  <si>
    <t>Minnesota State College Southeast</t>
  </si>
  <si>
    <t>Normandale Community College</t>
  </si>
  <si>
    <t>North Hennepin Community College</t>
  </si>
  <si>
    <t>Itasca Community College</t>
  </si>
  <si>
    <t>Mesabi Range College</t>
  </si>
  <si>
    <t>Vermilion Community College</t>
  </si>
  <si>
    <t>Northwest Technical College - Bemidji</t>
  </si>
  <si>
    <t>Pine Technical and Community College</t>
  </si>
  <si>
    <t>Rochester Community and Technical College</t>
  </si>
  <si>
    <t>South Central College</t>
  </si>
  <si>
    <t>Institution</t>
  </si>
  <si>
    <t>Central Lakes College</t>
  </si>
  <si>
    <t>Century College</t>
  </si>
  <si>
    <t>Fond du Lac Tribal and Community College</t>
  </si>
  <si>
    <t>Lake Superior College</t>
  </si>
  <si>
    <t>Minnesota State Community and Technical College</t>
  </si>
  <si>
    <t>Minnesota West Community and Technical College</t>
  </si>
  <si>
    <t>Hibbing Community College</t>
  </si>
  <si>
    <t>Northland Community and Technical College</t>
  </si>
  <si>
    <t>Riverland Community College</t>
  </si>
  <si>
    <t>Saint Paul College</t>
  </si>
  <si>
    <t>College:</t>
  </si>
  <si>
    <t>MSCF-FORMER MCCFA-GREEN FACULTY MEMBER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</si>
  <si>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</si>
  <si>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</si>
  <si>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</si>
  <si>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</si>
  <si>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</si>
  <si>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</si>
  <si>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</si>
  <si>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</si>
  <si>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</si>
  <si>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</si>
  <si>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</si>
  <si>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</si>
  <si>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</si>
  <si>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</si>
  <si>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</si>
  <si>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</si>
  <si>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</si>
  <si>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</si>
  <si>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</si>
  <si>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</si>
  <si>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</si>
  <si>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</si>
  <si>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</si>
  <si>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</si>
  <si>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</si>
  <si>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</si>
  <si>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</si>
  <si>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</si>
  <si>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</si>
  <si>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</si>
  <si>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</si>
  <si>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</si>
  <si>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</si>
  <si>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</si>
  <si>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</si>
  <si>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</si>
  <si>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</si>
  <si>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</si>
  <si>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</si>
  <si>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</si>
  <si>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</si>
  <si>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</si>
  <si>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</si>
  <si>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</si>
  <si>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</si>
  <si>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</si>
  <si>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</si>
  <si>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</si>
  <si>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</si>
  <si>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</si>
  <si>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</si>
  <si>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</si>
  <si>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</si>
  <si>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</si>
  <si>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</si>
  <si>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</si>
  <si>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</si>
  <si>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</si>
  <si>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</si>
  <si>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</si>
  <si>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</si>
  <si>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</si>
  <si>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</si>
  <si>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</si>
  <si>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</si>
  <si>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</si>
  <si>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</si>
  <si>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</si>
  <si>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</si>
  <si>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</si>
  <si>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</si>
  <si>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</si>
  <si>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</si>
  <si>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</si>
  <si>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</si>
  <si>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</si>
  <si>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</si>
  <si>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</si>
  <si>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</si>
  <si>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</si>
  <si>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</si>
  <si>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</si>
  <si>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</si>
  <si>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</si>
  <si>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</si>
  <si>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</si>
  <si>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</si>
  <si>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</si>
  <si>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</si>
  <si>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</si>
  <si>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</si>
  <si>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</si>
  <si>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</si>
  <si>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510</t>
  </si>
  <si>
    <t>511</t>
  </si>
  <si>
    <t>512</t>
  </si>
  <si>
    <t>513</t>
  </si>
  <si>
    <t>514</t>
  </si>
  <si>
    <t>515</t>
  </si>
  <si>
    <t>516</t>
  </si>
  <si>
    <t>Appointment Type</t>
  </si>
  <si>
    <t>FY</t>
  </si>
  <si>
    <t>TOTAL</t>
  </si>
  <si>
    <t>Contact Hrs.</t>
  </si>
  <si>
    <t>ACADEMIC YEAR TOTAL DOLLARS</t>
  </si>
  <si>
    <t>FINAL DISPOSITION</t>
  </si>
  <si>
    <t>Back Pay Owed</t>
  </si>
  <si>
    <t>TO BE COMPLETED BY FACULTY MEMBER</t>
  </si>
  <si>
    <t>Use the "Paid Assignment Information Sheet" provided to you to make the following entry:</t>
  </si>
  <si>
    <t>Couns/Lib/Open Credits</t>
  </si>
  <si>
    <t>AY</t>
  </si>
  <si>
    <t>Couns/Lib/Open Contact Hrs</t>
  </si>
  <si>
    <t>Rainy River Community College</t>
  </si>
  <si>
    <t>Ridgewater College</t>
  </si>
  <si>
    <t>MSCF-FORMER UTCE-BLUE FACULTY MEMBER</t>
  </si>
  <si>
    <t>SEMESTER TOTALS</t>
  </si>
  <si>
    <t>No. of Teaching
Sections</t>
  </si>
  <si>
    <t>Course No.</t>
  </si>
  <si>
    <t>Course
Credit(s)</t>
  </si>
  <si>
    <t>Lecture
Credits</t>
  </si>
  <si>
    <t>Lab
Credits</t>
  </si>
  <si>
    <t>Total Dollars Paid</t>
  </si>
  <si>
    <t>The "Total Dollars" entry above must represent dollars</t>
  </si>
  <si>
    <t xml:space="preserve">paid for all work assignments (including overload pay) </t>
  </si>
  <si>
    <t>academic year.  Such dollars are typically represented</t>
  </si>
  <si>
    <t>within fall and spring semesters of your respective</t>
  </si>
  <si>
    <t>by a 10-Primary designation or 60-Phased for UFT</t>
  </si>
  <si>
    <t>faculty on phased retirement.  However, regardless of</t>
  </si>
  <si>
    <t>coding designations, if a work assignment lists dates</t>
  </si>
  <si>
    <t>within your academic year and you believe it is part</t>
  </si>
  <si>
    <t>in the total above.</t>
  </si>
  <si>
    <r>
      <t xml:space="preserve">of your primary assignment, include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such dollars</t>
    </r>
  </si>
  <si>
    <t>S'18 DD</t>
  </si>
  <si>
    <t>F'16 DD</t>
  </si>
  <si>
    <t>S'17 DD</t>
  </si>
  <si>
    <t>F'17 DD</t>
  </si>
  <si>
    <t>St. Cloud Technical and Community College</t>
  </si>
  <si>
    <t>FINAL
Workload
Credits</t>
  </si>
  <si>
    <t>Credit(s)</t>
  </si>
  <si>
    <r>
      <t>FALL Dollars</t>
    </r>
    <r>
      <rPr>
        <b/>
        <sz val="11"/>
        <color theme="1"/>
        <rFont val="Calibri"/>
        <family val="2"/>
      </rPr>
      <t>¹</t>
    </r>
  </si>
  <si>
    <r>
      <t>SPRING Dollars</t>
    </r>
    <r>
      <rPr>
        <b/>
        <sz val="11"/>
        <color theme="1"/>
        <rFont val="Calibri"/>
        <family val="2"/>
      </rPr>
      <t>¹</t>
    </r>
  </si>
  <si>
    <t>ACADEMIC YEAR OVERLOAD Dollars</t>
  </si>
  <si>
    <t>ACADEMIC YEAR Credit Total</t>
  </si>
  <si>
    <t>ACADEMIC YEAR Overload Total</t>
  </si>
  <si>
    <t>Annual Load</t>
  </si>
  <si>
    <t>Annual Duty Days</t>
  </si>
  <si>
    <t>Credits &amp; CHrs</t>
  </si>
  <si>
    <r>
      <rPr>
        <i/>
        <sz val="11"/>
        <color theme="1"/>
        <rFont val="Calibri"/>
        <family val="2"/>
        <scheme val="minor"/>
      </rPr>
      <t>(Over 18 credits or 25 contact hours)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Spring Semester Overload</t>
    </r>
  </si>
  <si>
    <r>
      <rPr>
        <i/>
        <sz val="11"/>
        <color theme="1"/>
        <rFont val="Calibri"/>
        <family val="2"/>
        <scheme val="minor"/>
      </rPr>
      <t>(Over 18 credits or 25 contact hours)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Fall Semester Overload</t>
    </r>
  </si>
  <si>
    <t>OVL Credits per sem.</t>
  </si>
  <si>
    <t>Lab Ratio (1:x)</t>
  </si>
  <si>
    <t>Anomalous Labs</t>
  </si>
  <si>
    <t>Ratio</t>
  </si>
  <si>
    <t>¹For UFT &amp; TFT faculty semester dollars are based on duty days</t>
  </si>
  <si>
    <t>SEMA4 ID:</t>
  </si>
  <si>
    <t>Workload
Description</t>
  </si>
  <si>
    <t>L</t>
  </si>
  <si>
    <t>Flex Lab Contact Hrs./
Other Assn. Lab Hrs.</t>
  </si>
  <si>
    <t>RCE/Other Non-Instr.</t>
  </si>
  <si>
    <t>I,J</t>
  </si>
  <si>
    <r>
      <t xml:space="preserve">Dean </t>
    </r>
    <r>
      <rPr>
        <i/>
        <sz val="9"/>
        <color theme="1"/>
        <rFont val="Calibri"/>
        <family val="2"/>
        <scheme val="minor"/>
      </rPr>
      <t>(If known)</t>
    </r>
    <r>
      <rPr>
        <b/>
        <sz val="11"/>
        <color theme="1"/>
        <rFont val="Calibri"/>
        <family val="2"/>
        <scheme val="minor"/>
      </rPr>
      <t>:</t>
    </r>
  </si>
  <si>
    <t>Other-Assn. Lab</t>
  </si>
  <si>
    <t>Flex Lab Contact Hrs./
Other-Assn. Lab Hrs.</t>
  </si>
  <si>
    <t>Time</t>
  </si>
  <si>
    <t>Completed by:</t>
  </si>
  <si>
    <r>
      <rPr>
        <i/>
        <sz val="11"/>
        <color theme="1"/>
        <rFont val="Calibri"/>
        <family val="2"/>
        <scheme val="minor"/>
      </rPr>
      <t>Faculty Member Name, type or print</t>
    </r>
    <r>
      <rPr>
        <sz val="11"/>
        <color theme="1"/>
        <rFont val="Calibri"/>
        <family val="2"/>
        <scheme val="minor"/>
      </rPr>
      <t>)</t>
    </r>
  </si>
  <si>
    <t xml:space="preserve">By entering my name, date and time below I attest that my entries to this workload calculator are true and accurate. </t>
  </si>
  <si>
    <t>AY Recalculated Dollars</t>
  </si>
  <si>
    <t>AY Dollars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</si>
</sst>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000"/>
    <numFmt numFmtId="168" formatCode="0.000000000000"/>
    <numFmt numFmtId="169" formatCode="[$-409]h:mm\ AM/PM;@"/>
    <numFmt numFmtId="170" formatCode="m/d/yy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</cellStyleXfs>
  <cellXfs count="3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7" fillId="0" borderId="0" xfId="6" applyFont="1" applyFill="1" applyBorder="1" applyAlignment="1">
      <alignment horizontal="left" vertical="top"/>
    </xf>
    <xf numFmtId="165" fontId="7" fillId="0" borderId="0" xfId="4" applyNumberFormat="1" applyFont="1" applyFill="1" applyBorder="1" applyAlignment="1">
      <alignment horizontal="left" vertical="top"/>
    </xf>
    <xf numFmtId="165" fontId="8" fillId="0" borderId="0" xfId="4" applyNumberFormat="1" applyFont="1" applyFill="1" applyBorder="1" applyAlignment="1">
      <alignment horizontal="left" vertical="top"/>
    </xf>
    <xf numFmtId="0" fontId="8" fillId="0" borderId="0" xfId="6" applyFont="1" applyFill="1" applyBorder="1" applyAlignment="1">
      <alignment horizontal="left" vertical="top"/>
    </xf>
    <xf numFmtId="164" fontId="7" fillId="0" borderId="1" xfId="2" applyNumberFormat="1" applyFont="1" applyFill="1" applyBorder="1" applyAlignment="1">
      <alignment horizontal="left" shrinkToFit="1"/>
    </xf>
    <xf numFmtId="1" fontId="7" fillId="0" borderId="1" xfId="6" applyNumberFormat="1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left"/>
    </xf>
    <xf numFmtId="0" fontId="7" fillId="0" borderId="1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left"/>
    </xf>
    <xf numFmtId="0" fontId="8" fillId="0" borderId="1" xfId="6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Fill="1" applyAlignment="1" applyProtection="1"/>
    <xf numFmtId="0" fontId="0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0" fillId="0" borderId="3" xfId="0" applyFont="1" applyBorder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1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8" xfId="0" applyFont="1" applyFill="1" applyBorder="1" applyProtection="1"/>
    <xf numFmtId="0" fontId="0" fillId="0" borderId="1" xfId="0" applyFont="1" applyFill="1" applyBorder="1" applyProtection="1"/>
    <xf numFmtId="0" fontId="0" fillId="0" borderId="9" xfId="0" applyFont="1" applyFill="1" applyBorder="1" applyAlignment="1" applyProtection="1">
      <alignment horizontal="center"/>
    </xf>
    <xf numFmtId="0" fontId="0" fillId="0" borderId="9" xfId="0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0" fontId="2" fillId="0" borderId="0" xfId="0" applyFont="1" applyBorder="1" applyProtection="1"/>
    <xf numFmtId="0" fontId="0" fillId="0" borderId="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43" fontId="0" fillId="0" borderId="0" xfId="4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4" borderId="10" xfId="0" applyFill="1" applyBorder="1" applyAlignment="1" applyProtection="1">
      <alignment horizontal="center"/>
    </xf>
    <xf numFmtId="0" fontId="0" fillId="4" borderId="0" xfId="0" applyFill="1" applyBorder="1" applyProtection="1"/>
    <xf numFmtId="0" fontId="2" fillId="4" borderId="0" xfId="0" quotePrefix="1" applyFont="1" applyFill="1" applyBorder="1" applyAlignment="1" applyProtection="1"/>
    <xf numFmtId="0" fontId="2" fillId="4" borderId="11" xfId="0" quotePrefix="1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10" xfId="0" applyFill="1" applyBorder="1" applyProtection="1"/>
    <xf numFmtId="0" fontId="0" fillId="0" borderId="11" xfId="0" applyFont="1" applyBorder="1" applyProtection="1"/>
    <xf numFmtId="0" fontId="0" fillId="0" borderId="10" xfId="0" applyFont="1" applyBorder="1" applyAlignment="1" applyProtection="1">
      <alignment horizontal="center"/>
    </xf>
    <xf numFmtId="0" fontId="2" fillId="4" borderId="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0" fillId="4" borderId="12" xfId="0" applyFill="1" applyBorder="1" applyProtection="1"/>
    <xf numFmtId="0" fontId="0" fillId="4" borderId="13" xfId="0" applyFill="1" applyBorder="1" applyProtection="1"/>
    <xf numFmtId="0" fontId="0" fillId="0" borderId="14" xfId="0" applyFont="1" applyBorder="1" applyProtection="1"/>
    <xf numFmtId="0" fontId="2" fillId="4" borderId="0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Protection="1"/>
    <xf numFmtId="0" fontId="0" fillId="4" borderId="17" xfId="0" applyFill="1" applyBorder="1" applyProtection="1"/>
    <xf numFmtId="0" fontId="2" fillId="4" borderId="0" xfId="0" applyFont="1" applyFill="1" applyBorder="1" applyAlignment="1" applyProtection="1"/>
    <xf numFmtId="0" fontId="11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2" fillId="4" borderId="0" xfId="0" quotePrefix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6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0" xfId="0" applyFont="1" applyFill="1" applyBorder="1" applyProtection="1">
      <protection locked="0"/>
    </xf>
    <xf numFmtId="0" fontId="0" fillId="7" borderId="1" xfId="0" applyFont="1" applyFill="1" applyBorder="1" applyAlignment="1" applyProtection="1">
      <protection locked="0"/>
    </xf>
    <xf numFmtId="0" fontId="0" fillId="7" borderId="18" xfId="0" applyFont="1" applyFill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wrapText="1"/>
    </xf>
    <xf numFmtId="0" fontId="9" fillId="0" borderId="2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center" vertical="top"/>
      <protection locked="0"/>
    </xf>
    <xf numFmtId="0" fontId="0" fillId="7" borderId="2" xfId="0" applyFont="1" applyFill="1" applyBorder="1" applyAlignment="1" applyProtection="1">
      <alignment vertical="top"/>
      <protection locked="0"/>
    </xf>
    <xf numFmtId="0" fontId="0" fillId="7" borderId="1" xfId="0" applyFont="1" applyFill="1" applyBorder="1" applyAlignment="1" applyProtection="1">
      <alignment horizontal="center" vertical="top"/>
      <protection locked="0"/>
    </xf>
    <xf numFmtId="0" fontId="0" fillId="7" borderId="1" xfId="0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</xf>
    <xf numFmtId="0" fontId="0" fillId="6" borderId="2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17" fillId="4" borderId="11" xfId="0" quotePrefix="1" applyFont="1" applyFill="1" applyBorder="1" applyAlignment="1" applyProtection="1">
      <alignment horizontal="right"/>
    </xf>
    <xf numFmtId="44" fontId="16" fillId="4" borderId="11" xfId="0" applyNumberFormat="1" applyFont="1" applyFill="1" applyBorder="1" applyAlignment="1" applyProtection="1">
      <alignment horizontal="right"/>
    </xf>
    <xf numFmtId="44" fontId="14" fillId="4" borderId="1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8" fillId="0" borderId="1" xfId="0" applyFont="1" applyFill="1" applyBorder="1" applyProtection="1"/>
    <xf numFmtId="0" fontId="18" fillId="0" borderId="1" xfId="0" applyFont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 vertical="center"/>
    </xf>
    <xf numFmtId="0" fontId="0" fillId="7" borderId="21" xfId="0" applyFont="1" applyFill="1" applyBorder="1" applyAlignment="1" applyProtection="1">
      <alignment horizontal="center"/>
      <protection locked="0"/>
    </xf>
    <xf numFmtId="0" fontId="0" fillId="7" borderId="21" xfId="0" applyFont="1" applyFill="1" applyBorder="1" applyAlignment="1" applyProtection="1">
      <protection locked="0"/>
    </xf>
    <xf numFmtId="166" fontId="12" fillId="0" borderId="0" xfId="2" applyNumberFormat="1" applyFont="1" applyFill="1" applyBorder="1" applyAlignment="1" applyProtection="1"/>
    <xf numFmtId="0" fontId="3" fillId="0" borderId="0" xfId="0" applyFont="1" applyFill="1" applyBorder="1" applyProtection="1"/>
    <xf numFmtId="0" fontId="20" fillId="4" borderId="12" xfId="0" applyFont="1" applyFill="1" applyBorder="1" applyProtection="1"/>
    <xf numFmtId="0" fontId="10" fillId="4" borderId="11" xfId="0" applyFont="1" applyFill="1" applyBorder="1" applyAlignment="1" applyProtection="1"/>
    <xf numFmtId="0" fontId="0" fillId="0" borderId="13" xfId="0" applyBorder="1"/>
    <xf numFmtId="0" fontId="10" fillId="4" borderId="22" xfId="0" applyFont="1" applyFill="1" applyBorder="1" applyAlignment="1" applyProtection="1"/>
    <xf numFmtId="0" fontId="10" fillId="4" borderId="20" xfId="0" applyFont="1" applyFill="1" applyBorder="1" applyAlignment="1" applyProtection="1"/>
    <xf numFmtId="0" fontId="10" fillId="4" borderId="23" xfId="0" applyFont="1" applyFill="1" applyBorder="1" applyAlignment="1" applyProtection="1"/>
    <xf numFmtId="166" fontId="0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67" fontId="2" fillId="0" borderId="22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center" wrapText="1"/>
    </xf>
    <xf numFmtId="44" fontId="0" fillId="0" borderId="0" xfId="0" applyNumberFormat="1" applyFont="1" applyBorder="1" applyProtection="1"/>
    <xf numFmtId="0" fontId="3" fillId="4" borderId="11" xfId="0" applyFont="1" applyFill="1" applyBorder="1" applyAlignment="1" applyProtection="1"/>
    <xf numFmtId="0" fontId="0" fillId="0" borderId="0" xfId="0" applyAlignment="1" applyProtection="1">
      <alignment horizontal="right"/>
    </xf>
    <xf numFmtId="0" fontId="9" fillId="3" borderId="24" xfId="0" applyFont="1" applyFill="1" applyBorder="1" applyAlignment="1" applyProtection="1">
      <alignment horizontal="center"/>
    </xf>
    <xf numFmtId="0" fontId="0" fillId="3" borderId="25" xfId="0" applyFont="1" applyFill="1" applyBorder="1" applyProtection="1"/>
    <xf numFmtId="0" fontId="0" fillId="3" borderId="26" xfId="0" applyFill="1" applyBorder="1" applyProtection="1"/>
    <xf numFmtId="2" fontId="2" fillId="4" borderId="6" xfId="0" applyNumberFormat="1" applyFont="1" applyFill="1" applyBorder="1" applyAlignment="1" applyProtection="1">
      <alignment horizontal="right"/>
    </xf>
    <xf numFmtId="0" fontId="0" fillId="5" borderId="10" xfId="0" applyFont="1" applyFill="1" applyBorder="1" applyProtection="1"/>
    <xf numFmtId="0" fontId="0" fillId="5" borderId="11" xfId="0" applyFill="1" applyBorder="1" applyProtection="1"/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protection locked="0"/>
    </xf>
    <xf numFmtId="164" fontId="0" fillId="4" borderId="1" xfId="2" applyNumberFormat="1" applyFont="1" applyFill="1" applyBorder="1" applyProtection="1"/>
    <xf numFmtId="2" fontId="10" fillId="0" borderId="6" xfId="0" quotePrefix="1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top"/>
    </xf>
    <xf numFmtId="44" fontId="0" fillId="0" borderId="0" xfId="0" applyNumberFormat="1" applyProtection="1"/>
    <xf numFmtId="2" fontId="0" fillId="4" borderId="21" xfId="4" applyNumberFormat="1" applyFont="1" applyFill="1" applyBorder="1" applyAlignment="1" applyProtection="1">
      <alignment horizontal="right" indent="2"/>
    </xf>
    <xf numFmtId="2" fontId="0" fillId="4" borderId="1" xfId="4" applyNumberFormat="1" applyFont="1" applyFill="1" applyBorder="1" applyAlignment="1" applyProtection="1">
      <alignment horizontal="right" indent="2"/>
    </xf>
    <xf numFmtId="2" fontId="0" fillId="4" borderId="2" xfId="4" applyNumberFormat="1" applyFont="1" applyFill="1" applyBorder="1" applyAlignment="1" applyProtection="1">
      <alignment horizontal="right" indent="2"/>
    </xf>
    <xf numFmtId="2" fontId="9" fillId="5" borderId="6" xfId="4" applyNumberFormat="1" applyFont="1" applyFill="1" applyBorder="1" applyAlignment="1" applyProtection="1">
      <alignment horizontal="right" indent="2"/>
    </xf>
    <xf numFmtId="2" fontId="9" fillId="3" borderId="6" xfId="4" applyNumberFormat="1" applyFont="1" applyFill="1" applyBorder="1" applyAlignment="1" applyProtection="1">
      <alignment horizontal="right" indent="2"/>
    </xf>
    <xf numFmtId="2" fontId="0" fillId="0" borderId="0" xfId="4" applyNumberFormat="1" applyFont="1" applyAlignment="1" applyProtection="1">
      <alignment horizontal="center"/>
    </xf>
    <xf numFmtId="2" fontId="0" fillId="0" borderId="0" xfId="4" applyNumberFormat="1" applyFont="1" applyBorder="1" applyAlignment="1" applyProtection="1">
      <alignment horizontal="center"/>
    </xf>
    <xf numFmtId="2" fontId="2" fillId="0" borderId="0" xfId="4" applyNumberFormat="1" applyFont="1" applyBorder="1" applyAlignment="1" applyProtection="1">
      <alignment horizontal="center" vertical="top" wrapText="1"/>
    </xf>
    <xf numFmtId="2" fontId="2" fillId="0" borderId="0" xfId="4" applyNumberFormat="1" applyFont="1" applyBorder="1" applyAlignment="1" applyProtection="1">
      <alignment horizontal="center"/>
    </xf>
    <xf numFmtId="2" fontId="0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 wrapText="1"/>
    </xf>
    <xf numFmtId="2" fontId="0" fillId="6" borderId="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top" wrapText="1"/>
    </xf>
    <xf numFmtId="2" fontId="0" fillId="0" borderId="0" xfId="0" applyNumberFormat="1" applyFont="1" applyBorder="1" applyAlignment="1" applyProtection="1">
      <alignment horizontal="center"/>
    </xf>
    <xf numFmtId="2" fontId="0" fillId="6" borderId="2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 vertical="top" wrapText="1"/>
    </xf>
    <xf numFmtId="2" fontId="0" fillId="4" borderId="0" xfId="0" applyNumberFormat="1" applyFill="1" applyBorder="1" applyAlignment="1" applyProtection="1">
      <alignment horizontal="center"/>
    </xf>
    <xf numFmtId="2" fontId="2" fillId="4" borderId="0" xfId="0" applyNumberFormat="1" applyFont="1" applyFill="1" applyBorder="1" applyAlignment="1" applyProtection="1">
      <alignment horizontal="center" vertical="center"/>
    </xf>
    <xf numFmtId="2" fontId="20" fillId="4" borderId="13" xfId="0" applyNumberFormat="1" applyFont="1" applyFill="1" applyBorder="1" applyAlignment="1" applyProtection="1">
      <alignment horizontal="center"/>
    </xf>
    <xf numFmtId="2" fontId="0" fillId="4" borderId="16" xfId="0" applyNumberFormat="1" applyFill="1" applyBorder="1" applyAlignment="1" applyProtection="1">
      <alignment horizontal="center"/>
    </xf>
    <xf numFmtId="2" fontId="0" fillId="4" borderId="13" xfId="0" applyNumberFormat="1" applyFill="1" applyBorder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top" wrapText="1"/>
    </xf>
    <xf numFmtId="2" fontId="2" fillId="0" borderId="1" xfId="4" applyNumberFormat="1" applyFont="1" applyBorder="1" applyAlignment="1" applyProtection="1">
      <alignment horizontal="center" vertical="top" wrapText="1"/>
    </xf>
    <xf numFmtId="2" fontId="0" fillId="0" borderId="1" xfId="4" applyNumberFormat="1" applyFont="1" applyFill="1" applyBorder="1" applyAlignment="1" applyProtection="1">
      <alignment horizontal="center"/>
    </xf>
    <xf numFmtId="0" fontId="18" fillId="0" borderId="0" xfId="0" applyFont="1" applyProtection="1"/>
    <xf numFmtId="44" fontId="18" fillId="4" borderId="0" xfId="0" applyNumberFormat="1" applyFont="1" applyFill="1" applyBorder="1" applyAlignment="1" applyProtection="1">
      <alignment horizontal="right"/>
    </xf>
    <xf numFmtId="0" fontId="18" fillId="4" borderId="11" xfId="0" applyFont="1" applyFill="1" applyBorder="1" applyProtection="1"/>
    <xf numFmtId="0" fontId="0" fillId="7" borderId="2" xfId="0" applyFont="1" applyFill="1" applyBorder="1" applyAlignment="1" applyProtection="1">
      <protection locked="0"/>
    </xf>
    <xf numFmtId="0" fontId="18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 wrapText="1"/>
    </xf>
    <xf numFmtId="2" fontId="24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49" fontId="0" fillId="2" borderId="24" xfId="0" applyNumberFormat="1" applyFill="1" applyBorder="1" applyAlignment="1" applyProtection="1">
      <alignment horizontal="left"/>
      <protection locked="0"/>
    </xf>
    <xf numFmtId="0" fontId="18" fillId="4" borderId="0" xfId="0" applyFont="1" applyFill="1" applyBorder="1" applyProtection="1"/>
    <xf numFmtId="44" fontId="18" fillId="0" borderId="0" xfId="0" applyNumberFormat="1" applyFont="1" applyFill="1" applyBorder="1" applyAlignment="1" applyProtection="1">
      <alignment horizontal="center"/>
    </xf>
    <xf numFmtId="44" fontId="18" fillId="0" borderId="0" xfId="0" applyNumberFormat="1" applyFont="1" applyFill="1" applyBorder="1" applyAlignment="1" applyProtection="1">
      <alignment horizontal="right"/>
    </xf>
    <xf numFmtId="44" fontId="18" fillId="4" borderId="0" xfId="0" applyNumberFormat="1" applyFont="1" applyFill="1" applyBorder="1" applyAlignment="1" applyProtection="1">
      <alignment horizontal="left"/>
    </xf>
    <xf numFmtId="44" fontId="18" fillId="4" borderId="0" xfId="0" applyNumberFormat="1" applyFont="1" applyFill="1" applyBorder="1" applyAlignment="1" applyProtection="1">
      <alignment horizontal="center"/>
    </xf>
    <xf numFmtId="0" fontId="18" fillId="4" borderId="13" xfId="0" applyFont="1" applyFill="1" applyBorder="1" applyProtection="1"/>
    <xf numFmtId="44" fontId="18" fillId="4" borderId="14" xfId="0" applyNumberFormat="1" applyFont="1" applyFill="1" applyBorder="1" applyAlignment="1" applyProtection="1">
      <alignment horizontal="right"/>
    </xf>
    <xf numFmtId="49" fontId="0" fillId="7" borderId="24" xfId="0" applyNumberForma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7" borderId="20" xfId="0" applyFont="1" applyFill="1" applyBorder="1" applyAlignment="1" applyProtection="1">
      <alignment horizontal="left"/>
      <protection locked="0"/>
    </xf>
    <xf numFmtId="0" fontId="0" fillId="6" borderId="24" xfId="0" applyFont="1" applyFill="1" applyBorder="1" applyAlignment="1" applyProtection="1">
      <alignment horizontal="left"/>
      <protection locked="0"/>
    </xf>
    <xf numFmtId="0" fontId="0" fillId="6" borderId="2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4" fontId="0" fillId="0" borderId="24" xfId="0" applyNumberFormat="1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 wrapText="1"/>
    </xf>
    <xf numFmtId="0" fontId="9" fillId="3" borderId="28" xfId="0" applyFont="1" applyFill="1" applyBorder="1" applyAlignment="1" applyProtection="1">
      <alignment horizontal="center" wrapText="1"/>
    </xf>
    <xf numFmtId="0" fontId="14" fillId="8" borderId="29" xfId="0" applyFont="1" applyFill="1" applyBorder="1" applyAlignment="1" applyProtection="1">
      <alignment horizontal="center"/>
    </xf>
    <xf numFmtId="0" fontId="14" fillId="8" borderId="30" xfId="0" applyFont="1" applyFill="1" applyBorder="1" applyAlignment="1" applyProtection="1">
      <alignment horizontal="center"/>
    </xf>
    <xf numFmtId="0" fontId="14" fillId="8" borderId="31" xfId="0" applyFont="1" applyFill="1" applyBorder="1" applyAlignment="1" applyProtection="1">
      <alignment horizontal="center"/>
    </xf>
    <xf numFmtId="0" fontId="3" fillId="4" borderId="32" xfId="0" applyFont="1" applyFill="1" applyBorder="1" applyAlignment="1" applyProtection="1">
      <alignment horizontal="left" vertical="top" wrapText="1"/>
    </xf>
    <xf numFmtId="0" fontId="3" fillId="4" borderId="33" xfId="0" applyFont="1" applyFill="1" applyBorder="1" applyAlignment="1" applyProtection="1">
      <alignment horizontal="left" vertical="top" wrapText="1"/>
    </xf>
    <xf numFmtId="0" fontId="3" fillId="4" borderId="34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wrapText="1"/>
      <protection locked="0"/>
    </xf>
    <xf numFmtId="0" fontId="5" fillId="7" borderId="35" xfId="0" applyFont="1" applyFill="1" applyBorder="1" applyAlignment="1" applyProtection="1">
      <alignment horizontal="center" wrapText="1"/>
      <protection locked="0"/>
    </xf>
    <xf numFmtId="0" fontId="5" fillId="7" borderId="36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 applyProtection="1">
      <alignment horizontal="left" wrapText="1"/>
      <protection locked="0"/>
    </xf>
    <xf numFmtId="0" fontId="5" fillId="7" borderId="24" xfId="0" applyFont="1" applyFill="1" applyBorder="1" applyAlignment="1" applyProtection="1">
      <alignment horizontal="left" wrapText="1"/>
      <protection locked="0"/>
    </xf>
    <xf numFmtId="0" fontId="5" fillId="7" borderId="7" xfId="0" applyFont="1" applyFill="1" applyBorder="1" applyAlignment="1" applyProtection="1">
      <alignment horizontal="left" wrapText="1"/>
      <protection locked="0"/>
    </xf>
    <xf numFmtId="0" fontId="5" fillId="7" borderId="37" xfId="0" applyFont="1" applyFill="1" applyBorder="1" applyAlignment="1" applyProtection="1">
      <alignment horizontal="left" wrapText="1"/>
      <protection locked="0"/>
    </xf>
    <xf numFmtId="0" fontId="5" fillId="7" borderId="3" xfId="0" applyFont="1" applyFill="1" applyBorder="1" applyAlignment="1" applyProtection="1">
      <alignment horizontal="left" wrapText="1"/>
      <protection locked="0"/>
    </xf>
    <xf numFmtId="0" fontId="5" fillId="7" borderId="38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right"/>
    </xf>
    <xf numFmtId="2" fontId="9" fillId="3" borderId="6" xfId="0" applyNumberFormat="1" applyFont="1" applyFill="1" applyBorder="1" applyAlignment="1" applyProtection="1">
      <alignment horizontal="center"/>
    </xf>
    <xf numFmtId="2" fontId="9" fillId="3" borderId="24" xfId="0" applyNumberFormat="1" applyFont="1" applyFill="1" applyBorder="1" applyAlignment="1" applyProtection="1">
      <alignment horizontal="center"/>
    </xf>
    <xf numFmtId="2" fontId="9" fillId="3" borderId="7" xfId="0" applyNumberFormat="1" applyFont="1" applyFill="1" applyBorder="1" applyAlignment="1" applyProtection="1">
      <alignment horizontal="center"/>
    </xf>
    <xf numFmtId="0" fontId="0" fillId="7" borderId="39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7" borderId="40" xfId="0" applyFont="1" applyFill="1" applyBorder="1" applyAlignment="1" applyProtection="1">
      <alignment horizontal="left" vertical="top" wrapText="1"/>
      <protection locked="0"/>
    </xf>
    <xf numFmtId="0" fontId="0" fillId="7" borderId="22" xfId="0" applyFont="1" applyFill="1" applyBorder="1" applyAlignment="1" applyProtection="1">
      <alignment horizontal="left" vertical="top" wrapText="1"/>
      <protection locked="0"/>
    </xf>
    <xf numFmtId="0" fontId="0" fillId="7" borderId="20" xfId="0" applyFont="1" applyFill="1" applyBorder="1" applyAlignment="1" applyProtection="1">
      <alignment horizontal="left" vertical="top" wrapText="1"/>
      <protection locked="0"/>
    </xf>
    <xf numFmtId="0" fontId="0" fillId="7" borderId="23" xfId="0" applyFont="1" applyFill="1" applyBorder="1" applyAlignment="1" applyProtection="1">
      <alignment horizontal="left" vertical="top" wrapText="1"/>
      <protection locked="0"/>
    </xf>
    <xf numFmtId="0" fontId="2" fillId="7" borderId="37" xfId="0" applyFont="1" applyFill="1" applyBorder="1" applyAlignment="1" applyProtection="1">
      <alignment horizontal="left" vertical="top" wrapText="1"/>
    </xf>
    <xf numFmtId="0" fontId="2" fillId="7" borderId="3" xfId="0" applyFont="1" applyFill="1" applyBorder="1" applyAlignment="1" applyProtection="1">
      <alignment horizontal="left" vertical="top" wrapText="1"/>
    </xf>
    <xf numFmtId="0" fontId="2" fillId="7" borderId="38" xfId="0" applyFont="1" applyFill="1" applyBorder="1" applyAlignment="1" applyProtection="1">
      <alignment horizontal="left" vertical="top" wrapText="1"/>
    </xf>
    <xf numFmtId="167" fontId="0" fillId="4" borderId="2" xfId="4" applyNumberFormat="1" applyFont="1" applyFill="1" applyBorder="1" applyAlignment="1" applyProtection="1">
      <alignment horizontal="right" indent="2"/>
    </xf>
    <xf numFmtId="167" fontId="10" fillId="0" borderId="22" xfId="0" quotePrefix="1" applyNumberFormat="1" applyFont="1" applyBorder="1" applyAlignment="1" applyProtection="1">
      <alignment horizontal="left"/>
    </xf>
    <xf numFmtId="167" fontId="10" fillId="0" borderId="20" xfId="0" quotePrefix="1" applyNumberFormat="1" applyFont="1" applyBorder="1" applyAlignment="1" applyProtection="1">
      <alignment horizontal="left"/>
    </xf>
    <xf numFmtId="167" fontId="10" fillId="0" borderId="23" xfId="0" quotePrefix="1" applyNumberFormat="1" applyFont="1" applyBorder="1" applyAlignment="1" applyProtection="1">
      <alignment horizontal="left"/>
    </xf>
    <xf numFmtId="167" fontId="9" fillId="3" borderId="6" xfId="4" applyNumberFormat="1" applyFont="1" applyFill="1" applyBorder="1" applyAlignment="1" applyProtection="1">
      <alignment horizontal="right" indent="2"/>
    </xf>
    <xf numFmtId="167" fontId="9" fillId="3" borderId="7" xfId="4" applyNumberFormat="1" applyFont="1" applyFill="1" applyBorder="1" applyAlignment="1" applyProtection="1">
      <alignment horizontal="right" indent="2"/>
    </xf>
    <xf numFmtId="167" fontId="0" fillId="0" borderId="1" xfId="4" applyNumberFormat="1" applyFont="1" applyBorder="1" applyAlignment="1" applyProtection="1">
      <alignment horizontal="right" indent="2"/>
    </xf>
    <xf numFmtId="2" fontId="4" fillId="0" borderId="6" xfId="4" applyNumberFormat="1" applyFont="1" applyFill="1" applyBorder="1" applyAlignment="1" applyProtection="1">
      <alignment horizontal="center"/>
    </xf>
    <xf numFmtId="2" fontId="4" fillId="0" borderId="7" xfId="4" applyNumberFormat="1" applyFont="1" applyFill="1" applyBorder="1" applyAlignment="1" applyProtection="1">
      <alignment horizontal="center"/>
    </xf>
    <xf numFmtId="44" fontId="0" fillId="0" borderId="6" xfId="0" applyNumberFormat="1" applyFont="1" applyFill="1" applyBorder="1" applyAlignment="1" applyProtection="1">
      <alignment horizontal="center"/>
    </xf>
    <xf numFmtId="44" fontId="0" fillId="0" borderId="7" xfId="0" applyNumberFormat="1" applyFont="1" applyFill="1" applyBorder="1" applyAlignment="1" applyProtection="1">
      <alignment horizontal="center"/>
    </xf>
    <xf numFmtId="44" fontId="0" fillId="0" borderId="41" xfId="0" applyNumberFormat="1" applyFont="1" applyFill="1" applyBorder="1" applyAlignment="1" applyProtection="1">
      <alignment horizontal="center"/>
    </xf>
    <xf numFmtId="44" fontId="0" fillId="0" borderId="42" xfId="0" applyNumberFormat="1" applyFont="1" applyFill="1" applyBorder="1" applyAlignment="1" applyProtection="1">
      <alignment horizontal="center"/>
    </xf>
    <xf numFmtId="44" fontId="11" fillId="0" borderId="43" xfId="0" applyNumberFormat="1" applyFont="1" applyFill="1" applyBorder="1" applyAlignment="1" applyProtection="1">
      <alignment horizontal="center"/>
    </xf>
    <xf numFmtId="44" fontId="11" fillId="0" borderId="44" xfId="0" applyNumberFormat="1" applyFont="1" applyFill="1" applyBorder="1" applyAlignment="1" applyProtection="1">
      <alignment horizontal="center"/>
    </xf>
    <xf numFmtId="44" fontId="0" fillId="0" borderId="1" xfId="0" applyNumberFormat="1" applyFill="1" applyBorder="1" applyAlignment="1" applyProtection="1">
      <alignment horizontal="center"/>
    </xf>
    <xf numFmtId="44" fontId="0" fillId="0" borderId="8" xfId="0" applyNumberFormat="1" applyFill="1" applyBorder="1" applyAlignment="1" applyProtection="1">
      <alignment horizontal="center"/>
    </xf>
    <xf numFmtId="44" fontId="2" fillId="0" borderId="45" xfId="0" applyNumberFormat="1" applyFont="1" applyFill="1" applyBorder="1" applyAlignment="1" applyProtection="1">
      <alignment horizontal="center"/>
    </xf>
    <xf numFmtId="44" fontId="2" fillId="0" borderId="46" xfId="0" applyNumberFormat="1" applyFont="1" applyFill="1" applyBorder="1" applyAlignment="1" applyProtection="1">
      <alignment horizontal="center"/>
    </xf>
    <xf numFmtId="167" fontId="0" fillId="0" borderId="1" xfId="4" applyNumberFormat="1" applyFont="1" applyFill="1" applyBorder="1" applyAlignment="1" applyProtection="1">
      <alignment horizontal="right" indent="2"/>
    </xf>
    <xf numFmtId="167" fontId="0" fillId="0" borderId="6" xfId="4" applyNumberFormat="1" applyFont="1" applyFill="1" applyBorder="1" applyAlignment="1" applyProtection="1">
      <alignment horizontal="right" indent="2"/>
    </xf>
    <xf numFmtId="167" fontId="0" fillId="0" borderId="7" xfId="4" applyNumberFormat="1" applyFont="1" applyFill="1" applyBorder="1" applyAlignment="1" applyProtection="1">
      <alignment horizontal="right" indent="2"/>
    </xf>
    <xf numFmtId="44" fontId="18" fillId="4" borderId="0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4" fillId="0" borderId="2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</xf>
    <xf numFmtId="170" fontId="24" fillId="0" borderId="20" xfId="0" applyNumberFormat="1" applyFont="1" applyBorder="1" applyAlignment="1" applyProtection="1">
      <alignment horizontal="center"/>
      <protection locked="0"/>
    </xf>
    <xf numFmtId="169" fontId="24" fillId="0" borderId="20" xfId="0" applyNumberFormat="1" applyFont="1" applyBorder="1" applyAlignment="1" applyProtection="1">
      <alignment horizontal="center"/>
      <protection locked="0"/>
    </xf>
    <xf numFmtId="0" fontId="13" fillId="3" borderId="39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167" fontId="10" fillId="0" borderId="24" xfId="0" quotePrefix="1" applyNumberFormat="1" applyFont="1" applyBorder="1" applyAlignment="1" applyProtection="1">
      <alignment horizontal="left"/>
    </xf>
    <xf numFmtId="167" fontId="10" fillId="0" borderId="7" xfId="0" quotePrefix="1" applyNumberFormat="1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right"/>
    </xf>
    <xf numFmtId="166" fontId="0" fillId="7" borderId="6" xfId="2" applyNumberFormat="1" applyFont="1" applyFill="1" applyBorder="1" applyAlignment="1" applyProtection="1">
      <alignment horizontal="center"/>
      <protection locked="0"/>
    </xf>
    <xf numFmtId="166" fontId="0" fillId="7" borderId="26" xfId="2" applyNumberFormat="1" applyFont="1" applyFill="1" applyBorder="1" applyAlignment="1" applyProtection="1">
      <alignment horizontal="center"/>
      <protection locked="0"/>
    </xf>
    <xf numFmtId="0" fontId="9" fillId="3" borderId="29" xfId="0" applyFont="1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44" fontId="0" fillId="0" borderId="39" xfId="2" applyFont="1" applyFill="1" applyBorder="1" applyAlignment="1" applyProtection="1">
      <alignment horizontal="center"/>
      <protection locked="0"/>
    </xf>
    <xf numFmtId="44" fontId="0" fillId="0" borderId="0" xfId="2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13" fillId="5" borderId="3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left"/>
      <protection locked="0"/>
    </xf>
    <xf numFmtId="49" fontId="0" fillId="2" borderId="24" xfId="0" applyNumberFormat="1" applyFill="1" applyBorder="1" applyAlignment="1" applyProtection="1">
      <alignment horizontal="left"/>
      <protection locked="0"/>
    </xf>
    <xf numFmtId="167" fontId="0" fillId="4" borderId="47" xfId="4" applyNumberFormat="1" applyFont="1" applyFill="1" applyBorder="1" applyAlignment="1" applyProtection="1">
      <alignment horizontal="right" indent="2"/>
    </xf>
    <xf numFmtId="167" fontId="0" fillId="4" borderId="48" xfId="4" applyNumberFormat="1" applyFont="1" applyFill="1" applyBorder="1" applyAlignment="1" applyProtection="1">
      <alignment horizontal="right" indent="2"/>
    </xf>
    <xf numFmtId="0" fontId="5" fillId="2" borderId="18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36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9" fillId="5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 wrapText="1"/>
    </xf>
    <xf numFmtId="0" fontId="9" fillId="5" borderId="28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38" xfId="0" applyFont="1" applyFill="1" applyBorder="1" applyAlignment="1" applyProtection="1">
      <alignment horizontal="left" vertical="top" wrapText="1"/>
    </xf>
    <xf numFmtId="0" fontId="0" fillId="2" borderId="39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40" xfId="0" applyFont="1" applyFill="1" applyBorder="1" applyAlignment="1" applyProtection="1">
      <alignment horizontal="left" vertical="top" wrapText="1"/>
      <protection locked="0"/>
    </xf>
    <xf numFmtId="0" fontId="0" fillId="2" borderId="22" xfId="0" applyFont="1" applyFill="1" applyBorder="1" applyAlignment="1" applyProtection="1">
      <alignment horizontal="left" vertical="top" wrapText="1"/>
      <protection locked="0"/>
    </xf>
    <xf numFmtId="0" fontId="0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3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2" borderId="38" xfId="0" applyFont="1" applyFill="1" applyBorder="1" applyAlignment="1" applyProtection="1">
      <alignment horizontal="left" wrapText="1"/>
      <protection locked="0"/>
    </xf>
    <xf numFmtId="167" fontId="9" fillId="5" borderId="6" xfId="4" applyNumberFormat="1" applyFont="1" applyFill="1" applyBorder="1" applyAlignment="1" applyProtection="1">
      <alignment horizontal="right" indent="2"/>
    </xf>
    <xf numFmtId="167" fontId="9" fillId="5" borderId="24" xfId="4" applyNumberFormat="1" applyFont="1" applyFill="1" applyBorder="1" applyAlignment="1" applyProtection="1">
      <alignment horizontal="right" indent="2"/>
    </xf>
    <xf numFmtId="168" fontId="0" fillId="0" borderId="3" xfId="0" applyNumberFormat="1" applyFont="1" applyFill="1" applyBorder="1" applyAlignment="1" applyProtection="1">
      <alignment horizontal="center"/>
    </xf>
    <xf numFmtId="167" fontId="9" fillId="5" borderId="7" xfId="4" applyNumberFormat="1" applyFont="1" applyFill="1" applyBorder="1" applyAlignment="1" applyProtection="1">
      <alignment horizontal="right" indent="2"/>
    </xf>
    <xf numFmtId="0" fontId="2" fillId="0" borderId="4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6" fontId="0" fillId="2" borderId="1" xfId="2" applyNumberFormat="1" applyFont="1" applyFill="1" applyBorder="1" applyAlignment="1" applyProtection="1">
      <alignment horizontal="center"/>
      <protection locked="0"/>
    </xf>
    <xf numFmtId="166" fontId="0" fillId="2" borderId="50" xfId="2" applyNumberFormat="1" applyFont="1" applyFill="1" applyBorder="1" applyAlignment="1" applyProtection="1">
      <alignment horizontal="center"/>
      <protection locked="0"/>
    </xf>
    <xf numFmtId="44" fontId="0" fillId="4" borderId="8" xfId="0" applyNumberFormat="1" applyFill="1" applyBorder="1" applyAlignment="1" applyProtection="1">
      <alignment horizontal="center"/>
    </xf>
    <xf numFmtId="0" fontId="14" fillId="2" borderId="29" xfId="0" applyFont="1" applyFill="1" applyBorder="1" applyAlignment="1" applyProtection="1">
      <alignment horizontal="center"/>
    </xf>
    <xf numFmtId="0" fontId="14" fillId="2" borderId="30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center"/>
    </xf>
    <xf numFmtId="0" fontId="9" fillId="5" borderId="30" xfId="0" applyFont="1" applyFill="1" applyBorder="1" applyAlignment="1" applyProtection="1">
      <alignment horizontal="center"/>
    </xf>
    <xf numFmtId="0" fontId="9" fillId="5" borderId="31" xfId="0" applyFont="1" applyFill="1" applyBorder="1" applyAlignment="1" applyProtection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37">
    <dxf>
      <font>
        <color theme="0" tint="-0.49992370372631001"/>
      </font>
      <fill>
        <patternFill patternType="darkUp"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b/>
        <i val="0"/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b/>
        <i val="0"/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ill>
        <patternFill>
          <bgColor rgb="FFFFFF00"/>
        </patternFill>
      </fill>
    </dxf>
    <dxf>
      <fill>
        <patternFill>
          <bgColor theme="4" tint="0.799920651875362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b/>
        <i val="0"/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b/>
        <i val="0"/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2370372631001"/>
      </font>
      <fill>
        <patternFill patternType="darkUp">
          <bgColor theme="0" tint="-0.14990691854609822"/>
        </patternFill>
      </fill>
    </dxf>
    <dxf>
      <fill>
        <patternFill>
          <bgColor theme="6" tint="0.799920651875362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2370372631001"/>
      </font>
      <fill>
        <patternFill patternType="darkUp">
          <bgColor theme="0" tint="-0.149845881527146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color theme="0" tint="-0.49992370372631001"/>
      </font>
      <fill>
        <patternFill patternType="darkUp">
          <fgColor theme="1"/>
          <bgColor theme="0" tint="-0.14990691854609822"/>
        </patternFill>
      </fill>
    </dxf>
    <dxf>
      <font>
        <b/>
        <i val="0"/>
        <color theme="0" tint="-0.49992370372631001"/>
      </font>
      <fill>
        <patternFill patternType="darkUp">
          <fgColor theme="1"/>
          <bgColor theme="0" tint="-0.149906918546098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XFD107"/>
  <sheetViews>
    <sheetView showGridLines="0" tabSelected="1" zoomScaleNormal="100" zoomScaleSheetLayoutView="100" workbookViewId="0">
      <selection activeCell="G17" sqref="G17"/>
    </sheetView>
  </sheetViews>
  <sheetFormatPr defaultColWidth="0" defaultRowHeight="14.6" zeroHeight="1" x14ac:dyDescent="0.4"/>
  <cols>
    <col min="1" max="1" width="1.07421875" style="19" customWidth="1"/>
    <col min="2" max="2" width="11" style="19" customWidth="1"/>
    <col min="3" max="3" width="7.3828125" style="19" customWidth="1"/>
    <col min="4" max="4" width="10" style="19" bestFit="1" customWidth="1"/>
    <col min="5" max="5" width="12.61328125" style="19" bestFit="1" customWidth="1"/>
    <col min="6" max="6" width="24.61328125" style="19" customWidth="1"/>
    <col min="7" max="7" width="20.921875" style="19" bestFit="1" customWidth="1"/>
    <col min="8" max="8" width="5.61328125" style="180" bestFit="1" customWidth="1"/>
    <col min="9" max="9" width="7.61328125" style="20" customWidth="1"/>
    <col min="10" max="10" width="8.07421875" style="19" customWidth="1"/>
    <col min="11" max="11" width="9" style="19" customWidth="1"/>
    <col min="12" max="12" width="9.3046875" style="19" customWidth="1"/>
    <col min="13" max="13" width="11.3828125" style="19" customWidth="1"/>
    <col min="14" max="14" width="5.61328125" style="19" bestFit="1" customWidth="1"/>
    <col min="15" max="15" width="6.921875" style="19" customWidth="1"/>
    <col min="16" max="17" width="6" style="19" customWidth="1"/>
    <col min="18" max="18" width="16" style="19" customWidth="1"/>
    <col min="19" max="19" width="2.69140625" style="19" customWidth="1"/>
    <col min="20" max="20" width="3.3828125" style="20" hidden="1" customWidth="1"/>
    <col min="21" max="21" width="19.921875" style="19" hidden="1" customWidth="1"/>
    <col min="22" max="22" width="4.3828125" style="19" hidden="1" customWidth="1"/>
    <col min="23" max="23" width="19.69140625" style="19" hidden="1" customWidth="1"/>
    <col min="24" max="24" width="7.921875" style="20" hidden="1" customWidth="1"/>
    <col min="25" max="26" width="5" style="20" hidden="1" customWidth="1"/>
    <col min="27" max="27" width="47" style="19" hidden="1" customWidth="1"/>
    <col min="28" max="31" width="8.3828125" style="127" hidden="1" customWidth="1"/>
    <col min="32" max="32" width="7.3046875" style="19" hidden="1" customWidth="1"/>
    <col min="33" max="33" width="22.69140625" style="19" hidden="1" customWidth="1"/>
    <col min="34" max="34" width="26.61328125" style="19" hidden="1" customWidth="1"/>
    <col min="35" max="35" width="7.3046875" style="19" hidden="1" customWidth="1"/>
    <col min="36" max="36" width="11" style="19" hidden="1" customWidth="1"/>
    <col min="37" max="37" width="19.69140625" style="19" hidden="1" customWidth="1"/>
    <col min="38" max="38" width="0" style="19" hidden="1" customWidth="1"/>
    <col min="39" max="16384" width="0" style="19" hidden="1"/>
  </cols>
  <sheetData>
    <row r="1" spans="1:16384" ht="7.4" customHeight="1" x14ac:dyDescent="0.4">
      <c r="S1" s="20"/>
      <c r="T1" s="19"/>
      <c r="W1" s="20"/>
      <c r="Z1" s="19"/>
    </row>
    <row r="2" spans="1:16384" ht="18.45" x14ac:dyDescent="0.5">
      <c r="B2" s="294" t="s">
        <v>77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0"/>
      <c r="T2" s="19"/>
      <c r="W2" s="20"/>
      <c r="Z2" s="19"/>
    </row>
    <row r="3" spans="1:16384" ht="7.4" customHeight="1" x14ac:dyDescent="0.4">
      <c r="S3" s="20"/>
      <c r="T3" s="19"/>
      <c r="W3" s="20"/>
      <c r="Z3" s="19"/>
    </row>
    <row r="4" spans="1:16384" x14ac:dyDescent="0.4">
      <c r="B4" s="223" t="s">
        <v>76</v>
      </c>
      <c r="C4" s="223"/>
      <c r="D4" s="222" t="s">
        <v>49</v>
      </c>
      <c r="E4" s="222"/>
      <c r="F4" s="222"/>
      <c r="G4" s="222"/>
      <c r="H4" s="222"/>
      <c r="I4" s="222"/>
      <c r="J4" s="222"/>
      <c r="K4" s="222"/>
      <c r="L4" s="222"/>
      <c r="M4" s="223" t="s">
        <v>21</v>
      </c>
      <c r="N4" s="223"/>
      <c r="O4" s="223"/>
      <c r="P4" s="305" t="str">
        <f>IF(ISBLANK($D$5),"",IF($D$5=$Z$18,"2016-17","2017-18"))</f>
        <v>2017-18</v>
      </c>
      <c r="Q4" s="305"/>
      <c r="R4" s="305"/>
      <c r="S4" s="20"/>
      <c r="T4" s="19"/>
      <c r="W4" s="20"/>
      <c r="Z4" s="19"/>
    </row>
    <row r="5" spans="1:16384" x14ac:dyDescent="0.4">
      <c r="B5" s="223" t="s">
        <v>35</v>
      </c>
      <c r="C5" s="223"/>
      <c r="D5" s="221">
        <v>2018</v>
      </c>
      <c r="E5" s="221"/>
      <c r="J5" s="21"/>
      <c r="K5" s="22"/>
      <c r="L5" s="22"/>
      <c r="M5" s="22"/>
      <c r="N5" s="22"/>
      <c r="O5" s="22"/>
      <c r="S5" s="20"/>
      <c r="T5" s="19"/>
      <c r="W5" s="20"/>
      <c r="Z5" s="19"/>
    </row>
    <row r="6" spans="1:16384" s="23" customFormat="1" x14ac:dyDescent="0.4">
      <c r="B6" s="224" t="s">
        <v>22</v>
      </c>
      <c r="C6" s="224"/>
      <c r="D6" s="225">
        <f ca="1">TODAY()</f>
        <v>43712</v>
      </c>
      <c r="E6" s="225"/>
      <c r="F6" s="21"/>
      <c r="G6" s="21"/>
      <c r="H6" s="181"/>
      <c r="I6" s="24"/>
      <c r="J6" s="25"/>
      <c r="K6" s="25"/>
      <c r="L6" s="25"/>
      <c r="M6" s="25"/>
      <c r="N6" s="25"/>
      <c r="O6" s="25"/>
      <c r="S6" s="26"/>
      <c r="W6" s="26"/>
      <c r="X6" s="26"/>
      <c r="Y6" s="26"/>
      <c r="AB6" s="26"/>
      <c r="AC6" s="26"/>
      <c r="AD6" s="26"/>
      <c r="AE6" s="26"/>
    </row>
    <row r="7" spans="1:16384" s="23" customFormat="1" x14ac:dyDescent="0.4">
      <c r="B7" s="27"/>
      <c r="C7" s="28"/>
      <c r="D7" s="28"/>
      <c r="E7" s="28"/>
      <c r="F7" s="28"/>
      <c r="G7" s="28"/>
      <c r="H7" s="182"/>
      <c r="I7" s="29"/>
      <c r="J7" s="28"/>
      <c r="K7" s="28"/>
      <c r="L7" s="28"/>
      <c r="O7" s="27"/>
      <c r="S7" s="26"/>
      <c r="W7" s="26"/>
      <c r="X7" s="26"/>
      <c r="Y7" s="26"/>
      <c r="AB7" s="26"/>
      <c r="AC7" s="26"/>
      <c r="AD7" s="26"/>
      <c r="AE7" s="26"/>
    </row>
    <row r="8" spans="1:16384" s="31" customFormat="1" x14ac:dyDescent="0.4">
      <c r="A8" s="23"/>
      <c r="B8" s="30" t="s">
        <v>23</v>
      </c>
      <c r="C8" s="220"/>
      <c r="D8" s="220"/>
      <c r="E8" s="220"/>
      <c r="F8" s="220"/>
      <c r="G8" s="220"/>
      <c r="H8" s="204"/>
      <c r="I8" s="26"/>
      <c r="J8" s="30" t="s">
        <v>238</v>
      </c>
      <c r="K8" s="220"/>
      <c r="L8" s="220"/>
      <c r="M8" s="220"/>
      <c r="N8" s="220"/>
      <c r="O8" s="220"/>
      <c r="P8" s="23"/>
      <c r="Q8" s="23"/>
      <c r="R8" s="23"/>
      <c r="S8" s="26"/>
      <c r="T8" s="23"/>
      <c r="U8" s="23"/>
      <c r="V8" s="23"/>
      <c r="W8" s="26"/>
      <c r="X8" s="26"/>
      <c r="Y8" s="26"/>
      <c r="Z8" s="23"/>
      <c r="AA8" s="23"/>
      <c r="AB8" s="26"/>
      <c r="AC8" s="26"/>
      <c r="AD8" s="26"/>
      <c r="AE8" s="26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pans="1:16384" s="23" customFormat="1" x14ac:dyDescent="0.4">
      <c r="B9" s="30" t="s">
        <v>29</v>
      </c>
      <c r="C9" s="220"/>
      <c r="D9" s="220"/>
      <c r="E9" s="220"/>
      <c r="F9" s="220"/>
      <c r="G9" s="220"/>
      <c r="H9" s="204"/>
      <c r="I9" s="26"/>
      <c r="J9" s="30" t="s">
        <v>19</v>
      </c>
      <c r="K9" s="221" t="s">
        <v>6</v>
      </c>
      <c r="L9" s="221"/>
      <c r="M9" s="32"/>
      <c r="N9" s="32"/>
      <c r="O9" s="32"/>
      <c r="S9" s="26"/>
      <c r="W9" s="26"/>
      <c r="X9" s="26"/>
      <c r="Y9" s="26"/>
      <c r="AB9" s="26"/>
      <c r="AC9" s="26"/>
      <c r="AD9" s="26"/>
      <c r="AE9" s="26"/>
    </row>
    <row r="10" spans="1:16384" s="23" customFormat="1" x14ac:dyDescent="0.4">
      <c r="B10" s="30" t="s">
        <v>30</v>
      </c>
      <c r="C10" s="220"/>
      <c r="D10" s="220"/>
      <c r="E10" s="220"/>
      <c r="F10" s="220"/>
      <c r="G10" s="220"/>
      <c r="H10" s="204"/>
      <c r="I10" s="26"/>
      <c r="M10" s="33"/>
      <c r="N10" s="33"/>
      <c r="O10" s="33"/>
      <c r="S10" s="26"/>
      <c r="W10" s="26"/>
      <c r="X10" s="26"/>
      <c r="Y10" s="26"/>
      <c r="AB10" s="26"/>
      <c r="AC10" s="26"/>
      <c r="AD10" s="26"/>
      <c r="AE10" s="26"/>
    </row>
    <row r="11" spans="1:16384" x14ac:dyDescent="0.4">
      <c r="F11" s="34"/>
      <c r="G11" s="20"/>
      <c r="J11" s="21"/>
      <c r="K11" s="35" t="s">
        <v>32</v>
      </c>
      <c r="L11" s="35" t="s">
        <v>33</v>
      </c>
      <c r="M11" s="35" t="s">
        <v>31</v>
      </c>
      <c r="N11" s="306" t="str">
        <f>IF(K9="ADJ","Flat Credit Rate","")</f>
        <v/>
      </c>
      <c r="O11" s="306"/>
      <c r="P11" s="306"/>
      <c r="Q11" s="35"/>
      <c r="S11" s="20"/>
      <c r="T11" s="36"/>
      <c r="U11" s="37"/>
      <c r="V11" s="37"/>
      <c r="W11" s="20"/>
      <c r="Z11" s="19"/>
    </row>
    <row r="12" spans="1:16384" x14ac:dyDescent="0.4">
      <c r="B12" s="38" t="s">
        <v>232</v>
      </c>
      <c r="C12" s="217"/>
      <c r="D12" s="217"/>
      <c r="F12" s="34"/>
      <c r="G12" s="20"/>
      <c r="J12" s="38" t="str">
        <f>IF(ISBLANK($D$5),"",IF($D$5=$Z$18,"Fall 16","Fall 17"))</f>
        <v>Fall 17</v>
      </c>
      <c r="K12" s="112"/>
      <c r="L12" s="112"/>
      <c r="M12" s="167" t="str">
        <f>IFERROR(IF($J12="Fall 16",VLOOKUP(CONCATENATE(K12,L12),'FY 17 (1)'!A:D,4,FALSE),IF($J12="Spring 17",VLOOKUP(CONCATENATE(K12,L12),'FY 17 (2)'!A:D,4,FALSE),IF(OR($J12="Fall 17",$J12="Spring 18"),VLOOKUP(CONCATENATE(K12,L12),'FY 18'!A:D,4,FALSE),""))),"")</f>
        <v/>
      </c>
      <c r="N12" s="307"/>
      <c r="O12" s="308"/>
      <c r="P12" s="308"/>
      <c r="Q12"/>
      <c r="S12" s="20"/>
      <c r="T12" s="36"/>
      <c r="U12" s="37"/>
      <c r="V12" s="37"/>
      <c r="W12" s="20"/>
      <c r="Z12" s="19"/>
    </row>
    <row r="13" spans="1:16384" x14ac:dyDescent="0.4">
      <c r="F13" s="34"/>
      <c r="G13" s="20"/>
      <c r="J13" s="38" t="str">
        <f>IF(ISBLANK($D$5),"",IF($D$5=$Z$18,CONCATENATE("Spring"," ",RIGHT($Z$18,2)),CONCATENATE("Spring"," ",RIGHT($Z$19,2))))</f>
        <v>Spring 18</v>
      </c>
      <c r="K13" s="112"/>
      <c r="L13" s="112"/>
      <c r="M13" s="167" t="str">
        <f>IFERROR(IF($J13="Fall 16",VLOOKUP(CONCATENATE(K13,L13),'FY 17 (1)'!A:D,4,FALSE),IF($J13="Spring 17",VLOOKUP(CONCATENATE(K13,L13),'FY 17 (2)'!A:D,4,FALSE),IF(OR($J13="Fall 17",$J13="Spring 18"),VLOOKUP(CONCATENATE(K13,L13),'FY 18'!A:D,4,FALSE),""))),"")</f>
        <v/>
      </c>
      <c r="N13" s="307"/>
      <c r="O13" s="308"/>
      <c r="P13" s="308"/>
      <c r="Q13"/>
      <c r="S13" s="20"/>
      <c r="T13" s="36"/>
      <c r="U13" s="37"/>
      <c r="V13" s="37"/>
      <c r="W13" s="20"/>
      <c r="Z13" s="19"/>
    </row>
    <row r="14" spans="1:16384" x14ac:dyDescent="0.4">
      <c r="F14" s="34"/>
      <c r="G14" s="34"/>
      <c r="H14" s="183"/>
      <c r="S14" s="20"/>
      <c r="T14" s="36"/>
      <c r="U14" s="37"/>
      <c r="V14" s="37"/>
      <c r="W14" s="20"/>
      <c r="Z14" s="19"/>
    </row>
    <row r="15" spans="1:16384" ht="15.65" customHeight="1" x14ac:dyDescent="0.4">
      <c r="B15" s="229" t="s">
        <v>2</v>
      </c>
      <c r="C15" s="230"/>
      <c r="D15" s="121"/>
      <c r="S15" s="20"/>
      <c r="T15" s="36"/>
      <c r="U15" s="39"/>
      <c r="V15" s="39"/>
      <c r="W15" s="20"/>
      <c r="Z15" s="19"/>
    </row>
    <row r="16" spans="1:16384" ht="60.75" customHeight="1" thickBot="1" x14ac:dyDescent="0.45">
      <c r="B16" s="40" t="s">
        <v>0</v>
      </c>
      <c r="C16" s="40" t="s">
        <v>195</v>
      </c>
      <c r="D16" s="40" t="s">
        <v>194</v>
      </c>
      <c r="E16" s="40" t="s">
        <v>196</v>
      </c>
      <c r="F16" s="40" t="s">
        <v>1</v>
      </c>
      <c r="G16" s="40" t="s">
        <v>233</v>
      </c>
      <c r="H16" s="184" t="s">
        <v>228</v>
      </c>
      <c r="I16" s="41" t="s">
        <v>197</v>
      </c>
      <c r="J16" s="41" t="s">
        <v>198</v>
      </c>
      <c r="K16" s="41" t="s">
        <v>36</v>
      </c>
      <c r="L16" s="206" t="s">
        <v>240</v>
      </c>
      <c r="M16" s="42" t="s">
        <v>215</v>
      </c>
      <c r="N16" s="231" t="s">
        <v>20</v>
      </c>
      <c r="O16" s="232"/>
      <c r="P16" s="226" t="s">
        <v>4</v>
      </c>
      <c r="Q16" s="227"/>
      <c r="R16" s="228"/>
      <c r="T16" s="243" t="s">
        <v>47</v>
      </c>
      <c r="U16" s="243"/>
      <c r="V16" s="43"/>
      <c r="W16" s="43"/>
      <c r="AF16" s="219"/>
      <c r="AG16" s="219"/>
    </row>
    <row r="17" spans="2:40" s="44" customFormat="1" ht="14.9" customHeight="1" thickTop="1" x14ac:dyDescent="0.4">
      <c r="B17" s="141"/>
      <c r="C17" s="141"/>
      <c r="D17" s="141"/>
      <c r="E17" s="141"/>
      <c r="F17" s="142"/>
      <c r="G17" s="128"/>
      <c r="H17" s="188"/>
      <c r="I17" s="118"/>
      <c r="J17" s="114"/>
      <c r="K17" s="114"/>
      <c r="L17" s="114"/>
      <c r="M17" s="172" t="str">
        <f>IF(ISBLANK($G17),"",IF($G17=$U$18,I17,IF($G17=$U$19,J17,IF($G17=$U$20,SUM(I17:J17),IF(OR($G17=$U$22,$G17=$U$23,$G17=$U$24,$G17=$U$25,$G17=$U$26,$G17=$U$27),K17,IF($G17=$U$31,J17,IF($G17=$U$21,L17*$AF$18/$AF$19,IF(OR(G17=$U$28,G17=$U$29,G17=$U$30),L17/$AG$18*$AG$19,""))))))))</f>
        <v/>
      </c>
      <c r="N17" s="285" t="str">
        <f>IF(OR(ISBLANK(G17),M17=""),"",IF(G17=$U$31,IF(ISBLANK(H17),"Column H",ROUND(M17*H17,4)),ROUND(IF(G17=$U$18,M17*1,IF(G17=$U$19,M17*2,IF(G17=$U$20,SUM(I17*1,J17*2),IF(OR(G17=$U$22,G17=$U$23,G17=$U$24,G17=$U$25,G17=$U$26,G17=$U$27),M17*($AF$19/$AF$18),IF(G17=$U$21,L17,IF(OR(G17=$U$28,G17=$U$29,G17=$U$30),L17/$AH$18*$AH$19)))))),4)))</f>
        <v/>
      </c>
      <c r="O17" s="285"/>
      <c r="P17" s="244"/>
      <c r="Q17" s="245"/>
      <c r="R17" s="246"/>
      <c r="T17" s="47"/>
      <c r="U17" s="47"/>
      <c r="V17" s="242" t="s">
        <v>178</v>
      </c>
      <c r="W17" s="242"/>
      <c r="X17" s="45" t="s">
        <v>32</v>
      </c>
      <c r="Y17" s="46" t="s">
        <v>33</v>
      </c>
      <c r="Z17" s="45" t="s">
        <v>179</v>
      </c>
      <c r="AA17" s="47" t="s">
        <v>65</v>
      </c>
      <c r="AB17" s="111" t="s">
        <v>211</v>
      </c>
      <c r="AC17" s="111" t="s">
        <v>212</v>
      </c>
      <c r="AD17" s="111" t="s">
        <v>213</v>
      </c>
      <c r="AE17" s="111" t="s">
        <v>210</v>
      </c>
      <c r="AF17" s="136" t="s">
        <v>224</v>
      </c>
      <c r="AG17" s="46" t="s">
        <v>187</v>
      </c>
      <c r="AH17" s="45" t="s">
        <v>189</v>
      </c>
      <c r="AI17" s="136" t="s">
        <v>222</v>
      </c>
      <c r="AJ17" s="136" t="s">
        <v>223</v>
      </c>
      <c r="AK17" s="169" t="s">
        <v>227</v>
      </c>
      <c r="AL17" s="197" t="s">
        <v>230</v>
      </c>
    </row>
    <row r="18" spans="2:40" s="23" customFormat="1" x14ac:dyDescent="0.4">
      <c r="B18" s="114"/>
      <c r="C18" s="114"/>
      <c r="D18" s="114"/>
      <c r="E18" s="114"/>
      <c r="F18" s="202"/>
      <c r="G18" s="129"/>
      <c r="H18" s="185"/>
      <c r="I18" s="119"/>
      <c r="J18" s="115"/>
      <c r="K18" s="115"/>
      <c r="L18" s="115"/>
      <c r="M18" s="172" t="str">
        <f>IF(ISBLANK($G18),"",IF($G18=$U$18,I18,IF($G18=$U$19,J18,IF($G18=$U$20,SUM(I18:J18),IF(OR($G18=$U$22,$G18=$U$23,$G18=$U$24,$G18=$U$25,$G18=$U$26,$G18=$U$27),K18,IF($G18=$U$31,J18,IF($G18=$U$21,L18*$AF$18/$AF$19,IF(OR(G18=$U$28,G18=$U$29,G18=$U$30),L18/$AG$18*$AG$19,""))))))))</f>
        <v/>
      </c>
      <c r="N18" s="285" t="str">
        <f>IF(OR(ISBLANK(G18),M18=""),"",IF(G18=$U$31,IF(ISBLANK(H18),"Column H",ROUND(M18*H18,4)),ROUND(IF(G18=$U$18,M18*1,IF(G18=$U$19,M18*2,IF(G18=$U$20,SUM(I18*1,J18*2),IF(OR(G18=$U$22,G18=$U$23,G18=$U$24,G18=$U$25,G18=$U$26,G18=$U$27),M18*($AF$19/$AF$18),IF(G18=$U$21,L18,IF(OR(G18=$U$28,G18=$U$29,G18=$U$30),L18/$AH$18*$AH$19)))))),4)))</f>
        <v/>
      </c>
      <c r="O18" s="285"/>
      <c r="P18" s="247"/>
      <c r="Q18" s="248"/>
      <c r="R18" s="249"/>
      <c r="T18" s="48" t="s">
        <v>44</v>
      </c>
      <c r="U18" s="49" t="s">
        <v>10</v>
      </c>
      <c r="V18" s="50" t="s">
        <v>6</v>
      </c>
      <c r="W18" s="50" t="s">
        <v>24</v>
      </c>
      <c r="X18" s="51">
        <v>1</v>
      </c>
      <c r="Y18" s="52">
        <v>1</v>
      </c>
      <c r="Z18" s="53">
        <v>2017</v>
      </c>
      <c r="AA18" s="50" t="s">
        <v>48</v>
      </c>
      <c r="AB18" s="54">
        <v>85</v>
      </c>
      <c r="AC18" s="54">
        <v>86</v>
      </c>
      <c r="AD18" s="54">
        <v>85</v>
      </c>
      <c r="AE18" s="54">
        <v>86</v>
      </c>
      <c r="AF18" s="54">
        <v>15</v>
      </c>
      <c r="AG18" s="52">
        <v>35</v>
      </c>
      <c r="AH18" s="53">
        <v>35</v>
      </c>
      <c r="AI18" s="52">
        <v>30</v>
      </c>
      <c r="AJ18" s="52">
        <v>171</v>
      </c>
      <c r="AK18" s="52">
        <v>18</v>
      </c>
      <c r="AL18" s="198">
        <v>2</v>
      </c>
      <c r="AM18" s="44"/>
      <c r="AN18" s="44"/>
    </row>
    <row r="19" spans="2:40" s="23" customFormat="1" x14ac:dyDescent="0.4">
      <c r="B19" s="115"/>
      <c r="C19" s="115"/>
      <c r="D19" s="115"/>
      <c r="E19" s="115"/>
      <c r="F19" s="116"/>
      <c r="G19" s="129"/>
      <c r="H19" s="185"/>
      <c r="I19" s="119"/>
      <c r="J19" s="115"/>
      <c r="K19" s="115"/>
      <c r="L19" s="115"/>
      <c r="M19" s="172" t="str">
        <f t="shared" ref="M19:M38" si="0">IF(ISBLANK($G19),"",IF($G19=$U$18,I19,IF($G19=$U$19,J19,IF($G19=$U$20,SUM(I19:J19),IF(OR($G19=$U$22,$G19=$U$23,$G19=$U$24,$G19=$U$25,$G19=$U$26,$G19=$U$27),K19,IF($G19=$U$31,J19,IF($G19=$U$21,L19*$AF$18/$AF$19,IF(OR(G19=$U$28,G19=$U$29,G19=$U$30),L19/$AG$18*$AG$19,""))))))))</f>
        <v/>
      </c>
      <c r="N19" s="285" t="str">
        <f t="shared" ref="N19:N29" si="1">IF(OR(ISBLANK(G19),M19=""),"",IF(G19=$U$31,IF(ISBLANK(H19),"Column H",ROUND(M19*H19,4)),ROUND(IF(G19=$U$18,M19*1,IF(G19=$U$19,M19*2,IF(G19=$U$20,SUM(I19*1,J19*2),IF(OR(G19=$U$22,G19=$U$23,G19=$U$24,G19=$U$25,G19=$U$26,G19=$U$27),M19*($AF$19/$AF$18),IF(G19=$U$21,L19,IF(OR(G19=$U$28,G19=$U$29,G19=$U$30),L19/$AH$18*$AH$19)))))),4)))</f>
        <v/>
      </c>
      <c r="O19" s="285"/>
      <c r="P19" s="247"/>
      <c r="Q19" s="248"/>
      <c r="R19" s="249"/>
      <c r="T19" s="55" t="s">
        <v>46</v>
      </c>
      <c r="U19" s="50" t="s">
        <v>11</v>
      </c>
      <c r="V19" s="50" t="s">
        <v>15</v>
      </c>
      <c r="W19" s="50" t="s">
        <v>25</v>
      </c>
      <c r="X19" s="51">
        <v>2</v>
      </c>
      <c r="Y19" s="52">
        <v>2</v>
      </c>
      <c r="Z19" s="53">
        <v>2018</v>
      </c>
      <c r="AA19" s="50" t="s">
        <v>50</v>
      </c>
      <c r="AB19" s="55">
        <v>85</v>
      </c>
      <c r="AC19" s="55">
        <v>86</v>
      </c>
      <c r="AD19" s="55">
        <v>85</v>
      </c>
      <c r="AE19" s="55">
        <v>86</v>
      </c>
      <c r="AF19" s="55">
        <v>20</v>
      </c>
      <c r="AG19" s="52">
        <v>15</v>
      </c>
      <c r="AH19" s="53">
        <v>20</v>
      </c>
      <c r="AI19" s="52">
        <v>40</v>
      </c>
      <c r="AJ19" s="26"/>
      <c r="AL19" s="198">
        <f>AL18+0.5</f>
        <v>2.5</v>
      </c>
      <c r="AM19" s="44"/>
      <c r="AN19" s="44"/>
    </row>
    <row r="20" spans="2:40" s="23" customFormat="1" x14ac:dyDescent="0.4">
      <c r="B20" s="115"/>
      <c r="C20" s="115"/>
      <c r="D20" s="115"/>
      <c r="E20" s="115"/>
      <c r="F20" s="117"/>
      <c r="G20" s="129"/>
      <c r="H20" s="185"/>
      <c r="I20" s="119"/>
      <c r="J20" s="115"/>
      <c r="K20" s="115"/>
      <c r="L20" s="115"/>
      <c r="M20" s="172" t="str">
        <f t="shared" si="0"/>
        <v/>
      </c>
      <c r="N20" s="285" t="str">
        <f t="shared" si="1"/>
        <v/>
      </c>
      <c r="O20" s="285"/>
      <c r="P20" s="247"/>
      <c r="Q20" s="248"/>
      <c r="R20" s="249"/>
      <c r="T20" s="55" t="s">
        <v>237</v>
      </c>
      <c r="U20" s="50" t="s">
        <v>13</v>
      </c>
      <c r="V20" s="50" t="s">
        <v>16</v>
      </c>
      <c r="W20" s="50" t="s">
        <v>27</v>
      </c>
      <c r="X20" s="51">
        <v>3</v>
      </c>
      <c r="Y20" s="52">
        <v>3</v>
      </c>
      <c r="Z20" s="26"/>
      <c r="AA20" s="50" t="s">
        <v>49</v>
      </c>
      <c r="AB20" s="55">
        <v>83</v>
      </c>
      <c r="AC20" s="55">
        <v>88</v>
      </c>
      <c r="AD20" s="55">
        <v>83</v>
      </c>
      <c r="AE20" s="55">
        <v>88</v>
      </c>
      <c r="AF20" s="26"/>
      <c r="AL20" s="198">
        <f t="shared" ref="AL20:AL33" si="2">AL19+0.5</f>
        <v>3</v>
      </c>
      <c r="AM20" s="44"/>
      <c r="AN20" s="44"/>
    </row>
    <row r="21" spans="2:40" s="23" customFormat="1" x14ac:dyDescent="0.4">
      <c r="B21" s="115"/>
      <c r="C21" s="115"/>
      <c r="D21" s="115"/>
      <c r="E21" s="115"/>
      <c r="F21" s="117"/>
      <c r="G21" s="129"/>
      <c r="H21" s="185"/>
      <c r="I21" s="119"/>
      <c r="J21" s="115"/>
      <c r="K21" s="115"/>
      <c r="L21" s="115"/>
      <c r="M21" s="172" t="str">
        <f t="shared" si="0"/>
        <v/>
      </c>
      <c r="N21" s="285" t="str">
        <f t="shared" si="1"/>
        <v/>
      </c>
      <c r="O21" s="285"/>
      <c r="P21" s="247"/>
      <c r="Q21" s="248"/>
      <c r="R21" s="249"/>
      <c r="T21" s="56" t="s">
        <v>234</v>
      </c>
      <c r="U21" s="57" t="s">
        <v>12</v>
      </c>
      <c r="V21" s="58" t="s">
        <v>17</v>
      </c>
      <c r="W21" s="58" t="s">
        <v>26</v>
      </c>
      <c r="X21" s="53">
        <v>4</v>
      </c>
      <c r="Y21" s="52">
        <v>4</v>
      </c>
      <c r="Z21" s="26"/>
      <c r="AA21" s="50" t="s">
        <v>66</v>
      </c>
      <c r="AB21" s="55">
        <v>84</v>
      </c>
      <c r="AC21" s="55">
        <v>87</v>
      </c>
      <c r="AD21" s="55">
        <v>84</v>
      </c>
      <c r="AE21" s="55">
        <v>87</v>
      </c>
      <c r="AF21" s="26"/>
      <c r="AL21" s="198">
        <f t="shared" si="2"/>
        <v>3.5</v>
      </c>
      <c r="AM21" s="44"/>
      <c r="AN21" s="44"/>
    </row>
    <row r="22" spans="2:40" s="23" customFormat="1" x14ac:dyDescent="0.4">
      <c r="B22" s="115"/>
      <c r="C22" s="115"/>
      <c r="D22" s="115"/>
      <c r="E22" s="115"/>
      <c r="F22" s="117"/>
      <c r="G22" s="129"/>
      <c r="H22" s="185"/>
      <c r="I22" s="119"/>
      <c r="J22" s="115"/>
      <c r="K22" s="115"/>
      <c r="L22" s="115"/>
      <c r="M22" s="172" t="str">
        <f t="shared" si="0"/>
        <v/>
      </c>
      <c r="N22" s="285" t="str">
        <f t="shared" si="1"/>
        <v/>
      </c>
      <c r="O22" s="285"/>
      <c r="P22" s="247"/>
      <c r="Q22" s="248"/>
      <c r="R22" s="249"/>
      <c r="T22" s="56" t="s">
        <v>45</v>
      </c>
      <c r="U22" s="57" t="s">
        <v>40</v>
      </c>
      <c r="V22" s="58" t="s">
        <v>18</v>
      </c>
      <c r="W22" s="58" t="s">
        <v>28</v>
      </c>
      <c r="X22" s="53">
        <v>5</v>
      </c>
      <c r="Y22" s="52">
        <v>5</v>
      </c>
      <c r="Z22" s="26"/>
      <c r="AA22" s="50" t="s">
        <v>67</v>
      </c>
      <c r="AB22" s="55">
        <v>85</v>
      </c>
      <c r="AC22" s="55">
        <v>86</v>
      </c>
      <c r="AD22" s="55">
        <v>85</v>
      </c>
      <c r="AE22" s="55">
        <v>86</v>
      </c>
      <c r="AL22" s="198">
        <f t="shared" si="2"/>
        <v>4</v>
      </c>
      <c r="AM22" s="44"/>
      <c r="AN22" s="44"/>
    </row>
    <row r="23" spans="2:40" s="23" customFormat="1" x14ac:dyDescent="0.4">
      <c r="B23" s="115"/>
      <c r="C23" s="115"/>
      <c r="D23" s="115"/>
      <c r="E23" s="115"/>
      <c r="F23" s="117"/>
      <c r="G23" s="129"/>
      <c r="H23" s="185"/>
      <c r="I23" s="119"/>
      <c r="J23" s="115"/>
      <c r="K23" s="115"/>
      <c r="L23" s="115"/>
      <c r="M23" s="172" t="str">
        <f t="shared" si="0"/>
        <v/>
      </c>
      <c r="N23" s="285" t="str">
        <f t="shared" si="1"/>
        <v/>
      </c>
      <c r="O23" s="285"/>
      <c r="P23" s="247"/>
      <c r="Q23" s="248"/>
      <c r="R23" s="249"/>
      <c r="T23" s="59" t="s">
        <v>45</v>
      </c>
      <c r="U23" s="60" t="s">
        <v>41</v>
      </c>
      <c r="X23" s="26"/>
      <c r="Y23" s="52">
        <v>6</v>
      </c>
      <c r="Z23" s="26"/>
      <c r="AA23" s="50" t="s">
        <v>51</v>
      </c>
      <c r="AB23" s="55">
        <v>85</v>
      </c>
      <c r="AC23" s="55">
        <v>86</v>
      </c>
      <c r="AD23" s="55">
        <v>85</v>
      </c>
      <c r="AE23" s="55">
        <v>86</v>
      </c>
      <c r="AL23" s="198">
        <f t="shared" si="2"/>
        <v>4.5</v>
      </c>
      <c r="AM23" s="44"/>
      <c r="AN23" s="44"/>
    </row>
    <row r="24" spans="2:40" s="23" customFormat="1" ht="14.9" customHeight="1" x14ac:dyDescent="0.4">
      <c r="B24" s="115"/>
      <c r="C24" s="115"/>
      <c r="D24" s="115"/>
      <c r="E24" s="115"/>
      <c r="F24" s="117"/>
      <c r="G24" s="129"/>
      <c r="H24" s="185"/>
      <c r="I24" s="119"/>
      <c r="J24" s="115"/>
      <c r="K24" s="115"/>
      <c r="L24" s="115"/>
      <c r="M24" s="172" t="str">
        <f t="shared" si="0"/>
        <v/>
      </c>
      <c r="N24" s="285" t="str">
        <f t="shared" si="1"/>
        <v/>
      </c>
      <c r="O24" s="285"/>
      <c r="P24" s="247"/>
      <c r="Q24" s="248"/>
      <c r="R24" s="249"/>
      <c r="T24" s="59" t="s">
        <v>45</v>
      </c>
      <c r="U24" s="60" t="s">
        <v>38</v>
      </c>
      <c r="X24" s="26"/>
      <c r="Y24" s="52">
        <v>7</v>
      </c>
      <c r="Z24" s="26"/>
      <c r="AA24" s="50" t="s">
        <v>68</v>
      </c>
      <c r="AB24" s="55">
        <v>83</v>
      </c>
      <c r="AC24" s="55">
        <v>88</v>
      </c>
      <c r="AD24" s="55">
        <v>83</v>
      </c>
      <c r="AE24" s="55">
        <v>88</v>
      </c>
      <c r="AL24" s="198">
        <f t="shared" si="2"/>
        <v>5</v>
      </c>
      <c r="AM24" s="44"/>
      <c r="AN24" s="44"/>
    </row>
    <row r="25" spans="2:40" s="23" customFormat="1" x14ac:dyDescent="0.4">
      <c r="B25" s="115"/>
      <c r="C25" s="115"/>
      <c r="D25" s="115"/>
      <c r="E25" s="115"/>
      <c r="F25" s="117"/>
      <c r="G25" s="129"/>
      <c r="H25" s="185"/>
      <c r="I25" s="119"/>
      <c r="J25" s="115"/>
      <c r="K25" s="115"/>
      <c r="L25" s="115"/>
      <c r="M25" s="172" t="str">
        <f t="shared" si="0"/>
        <v/>
      </c>
      <c r="N25" s="285" t="str">
        <f t="shared" si="1"/>
        <v/>
      </c>
      <c r="O25" s="285"/>
      <c r="P25" s="247"/>
      <c r="Q25" s="248"/>
      <c r="R25" s="249"/>
      <c r="T25" s="59" t="s">
        <v>45</v>
      </c>
      <c r="U25" s="60" t="s">
        <v>39</v>
      </c>
      <c r="X25" s="26"/>
      <c r="Y25" s="52">
        <v>8</v>
      </c>
      <c r="Z25" s="26"/>
      <c r="AA25" s="50" t="s">
        <v>52</v>
      </c>
      <c r="AB25" s="55">
        <v>82</v>
      </c>
      <c r="AC25" s="55">
        <v>89</v>
      </c>
      <c r="AD25" s="55">
        <v>82</v>
      </c>
      <c r="AE25" s="55">
        <v>89</v>
      </c>
      <c r="AL25" s="198">
        <f t="shared" si="2"/>
        <v>5.5</v>
      </c>
      <c r="AM25" s="44"/>
      <c r="AN25" s="44"/>
    </row>
    <row r="26" spans="2:40" s="23" customFormat="1" ht="14.9" customHeight="1" x14ac:dyDescent="0.4">
      <c r="B26" s="115"/>
      <c r="C26" s="115"/>
      <c r="D26" s="115"/>
      <c r="E26" s="115"/>
      <c r="F26" s="117"/>
      <c r="G26" s="129"/>
      <c r="H26" s="185"/>
      <c r="I26" s="119"/>
      <c r="J26" s="115"/>
      <c r="K26" s="115"/>
      <c r="L26" s="115"/>
      <c r="M26" s="172" t="str">
        <f t="shared" si="0"/>
        <v/>
      </c>
      <c r="N26" s="285" t="str">
        <f t="shared" si="1"/>
        <v/>
      </c>
      <c r="O26" s="285"/>
      <c r="P26" s="247"/>
      <c r="Q26" s="248"/>
      <c r="R26" s="249"/>
      <c r="T26" s="59" t="s">
        <v>45</v>
      </c>
      <c r="U26" s="60" t="s">
        <v>236</v>
      </c>
      <c r="X26" s="26"/>
      <c r="Y26" s="52">
        <v>9</v>
      </c>
      <c r="Z26" s="26"/>
      <c r="AA26" s="50" t="s">
        <v>72</v>
      </c>
      <c r="AB26" s="55">
        <v>84</v>
      </c>
      <c r="AC26" s="55">
        <v>87</v>
      </c>
      <c r="AD26" s="55">
        <v>85</v>
      </c>
      <c r="AE26" s="55">
        <v>86</v>
      </c>
      <c r="AL26" s="198">
        <f t="shared" si="2"/>
        <v>6</v>
      </c>
      <c r="AM26" s="44"/>
      <c r="AN26" s="44"/>
    </row>
    <row r="27" spans="2:40" s="23" customFormat="1" ht="14.9" customHeight="1" x14ac:dyDescent="0.4">
      <c r="B27" s="115"/>
      <c r="C27" s="115"/>
      <c r="D27" s="115"/>
      <c r="E27" s="115"/>
      <c r="F27" s="117"/>
      <c r="G27" s="129"/>
      <c r="H27" s="185"/>
      <c r="I27" s="119"/>
      <c r="J27" s="115"/>
      <c r="K27" s="115"/>
      <c r="L27" s="115"/>
      <c r="M27" s="172" t="str">
        <f t="shared" si="0"/>
        <v/>
      </c>
      <c r="N27" s="285" t="str">
        <f t="shared" si="1"/>
        <v/>
      </c>
      <c r="O27" s="285"/>
      <c r="P27" s="247"/>
      <c r="Q27" s="248"/>
      <c r="R27" s="249"/>
      <c r="T27" s="61" t="s">
        <v>45</v>
      </c>
      <c r="U27" s="62" t="s">
        <v>37</v>
      </c>
      <c r="X27" s="26"/>
      <c r="Y27" s="52">
        <v>10</v>
      </c>
      <c r="Z27" s="26"/>
      <c r="AA27" s="50" t="s">
        <v>53</v>
      </c>
      <c r="AB27" s="55">
        <v>85</v>
      </c>
      <c r="AC27" s="55">
        <v>86</v>
      </c>
      <c r="AD27" s="55">
        <v>85</v>
      </c>
      <c r="AE27" s="55">
        <v>86</v>
      </c>
      <c r="AL27" s="198">
        <f t="shared" si="2"/>
        <v>6.5</v>
      </c>
      <c r="AM27" s="44"/>
      <c r="AN27" s="44"/>
    </row>
    <row r="28" spans="2:40" s="23" customFormat="1" x14ac:dyDescent="0.4">
      <c r="B28" s="115"/>
      <c r="C28" s="115"/>
      <c r="D28" s="115"/>
      <c r="E28" s="115"/>
      <c r="F28" s="117"/>
      <c r="G28" s="129"/>
      <c r="H28" s="185"/>
      <c r="I28" s="119"/>
      <c r="J28" s="115"/>
      <c r="K28" s="115"/>
      <c r="L28" s="115"/>
      <c r="M28" s="172" t="str">
        <f t="shared" si="0"/>
        <v/>
      </c>
      <c r="N28" s="285" t="str">
        <f t="shared" si="1"/>
        <v/>
      </c>
      <c r="O28" s="285"/>
      <c r="P28" s="247"/>
      <c r="Q28" s="248"/>
      <c r="R28" s="249"/>
      <c r="T28" s="56" t="s">
        <v>234</v>
      </c>
      <c r="U28" s="57" t="s">
        <v>42</v>
      </c>
      <c r="X28" s="26"/>
      <c r="Y28" s="52">
        <v>11</v>
      </c>
      <c r="Z28" s="26"/>
      <c r="AA28" s="50" t="s">
        <v>58</v>
      </c>
      <c r="AB28" s="55">
        <v>86</v>
      </c>
      <c r="AC28" s="55">
        <v>85</v>
      </c>
      <c r="AD28" s="55">
        <v>85</v>
      </c>
      <c r="AE28" s="55">
        <v>86</v>
      </c>
      <c r="AL28" s="198">
        <f t="shared" si="2"/>
        <v>7</v>
      </c>
      <c r="AM28" s="44"/>
      <c r="AN28" s="44"/>
    </row>
    <row r="29" spans="2:40" s="23" customFormat="1" x14ac:dyDescent="0.4">
      <c r="B29" s="115"/>
      <c r="C29" s="115"/>
      <c r="D29" s="115"/>
      <c r="E29" s="115"/>
      <c r="F29" s="117"/>
      <c r="G29" s="129"/>
      <c r="H29" s="185"/>
      <c r="I29" s="119"/>
      <c r="J29" s="115"/>
      <c r="K29" s="115"/>
      <c r="L29" s="115"/>
      <c r="M29" s="172" t="str">
        <f t="shared" si="0"/>
        <v/>
      </c>
      <c r="N29" s="285" t="str">
        <f t="shared" si="1"/>
        <v/>
      </c>
      <c r="O29" s="285"/>
      <c r="P29" s="247"/>
      <c r="Q29" s="248"/>
      <c r="R29" s="249"/>
      <c r="T29" s="59" t="s">
        <v>234</v>
      </c>
      <c r="U29" s="60" t="s">
        <v>43</v>
      </c>
      <c r="X29" s="26"/>
      <c r="Y29" s="52">
        <v>12</v>
      </c>
      <c r="Z29" s="26"/>
      <c r="AA29" s="50" t="s">
        <v>69</v>
      </c>
      <c r="AB29" s="55">
        <v>84</v>
      </c>
      <c r="AC29" s="55">
        <v>87</v>
      </c>
      <c r="AD29" s="55">
        <v>84</v>
      </c>
      <c r="AE29" s="55">
        <v>87</v>
      </c>
      <c r="AL29" s="198">
        <f t="shared" si="2"/>
        <v>7.5</v>
      </c>
      <c r="AM29" s="44"/>
      <c r="AN29" s="44"/>
    </row>
    <row r="30" spans="2:40" s="23" customFormat="1" x14ac:dyDescent="0.4">
      <c r="B30" s="115"/>
      <c r="C30" s="115"/>
      <c r="D30" s="115"/>
      <c r="E30" s="115"/>
      <c r="F30" s="117"/>
      <c r="G30" s="129"/>
      <c r="H30" s="185"/>
      <c r="I30" s="119"/>
      <c r="J30" s="115"/>
      <c r="K30" s="115"/>
      <c r="L30" s="115"/>
      <c r="M30" s="172" t="str">
        <f t="shared" si="0"/>
        <v/>
      </c>
      <c r="N30" s="285" t="str">
        <f>IF(OR(ISBLANK(G30),M30=""),"",IF(G30=$U$31,IF(ISBLANK(H30),"Column H",ROUND(M30*H30,4)),ROUND(IF(G30=$U$18,M30*1,IF(G30=$U$19,M30*2,IF(G30=$U$20,SUM(I30*1,J30*2),IF(OR(G30=$U$22,G30=$U$23,G30=$U$24,G30=$U$25,G30=$U$26,G30=$U$27),M30*($AF$19/$AF$18),IF(G30=$U$21,L30,IF(OR(G30=$U$28,G30=$U$29,G30=$U$30),L30/$AH$18*$AH$19)))))),4)))</f>
        <v/>
      </c>
      <c r="O30" s="285"/>
      <c r="P30" s="247"/>
      <c r="Q30" s="248"/>
      <c r="R30" s="249"/>
      <c r="T30" s="61" t="s">
        <v>234</v>
      </c>
      <c r="U30" s="62" t="s">
        <v>239</v>
      </c>
      <c r="X30" s="26"/>
      <c r="Y30" s="52">
        <v>13</v>
      </c>
      <c r="Z30" s="26"/>
      <c r="AA30" s="50" t="s">
        <v>59</v>
      </c>
      <c r="AB30" s="55">
        <v>85</v>
      </c>
      <c r="AC30" s="55">
        <v>86</v>
      </c>
      <c r="AD30" s="55">
        <v>85</v>
      </c>
      <c r="AE30" s="55">
        <v>86</v>
      </c>
      <c r="AL30" s="198">
        <f>AL29+0.5</f>
        <v>8</v>
      </c>
      <c r="AM30" s="44"/>
      <c r="AN30" s="44"/>
    </row>
    <row r="31" spans="2:40" s="23" customFormat="1" x14ac:dyDescent="0.4">
      <c r="B31" s="115"/>
      <c r="C31" s="115"/>
      <c r="D31" s="115"/>
      <c r="E31" s="115"/>
      <c r="F31" s="117"/>
      <c r="G31" s="129"/>
      <c r="H31" s="185"/>
      <c r="I31" s="119"/>
      <c r="J31" s="115"/>
      <c r="K31" s="115"/>
      <c r="L31" s="115"/>
      <c r="M31" s="172" t="str">
        <f t="shared" si="0"/>
        <v/>
      </c>
      <c r="N31" s="286" t="str">
        <f t="shared" ref="N31:N38" si="3">IF(OR(ISBLANK(G31),M31=""),"",IF(G31=$U$31,IF(ISBLANK(H31),"Column H",ROUND(M31*H31,4)),ROUND(IF(G31=$U$18,M31*1,IF(G31=$U$19,M31*2,IF(G31=$U$20,SUM(I31*1,J31*2),IF(OR(G31=$U$22,G31=$U$23,G31=$U$24,G31=$U$25,G31=$U$26,G31=$U$27),M31*($AF$19/$AF$18),IF(G31=$U$21,L31,IF(OR(G31=$U$28,G31=$U$29,G31=$U$30),L31/$AH$18*$AH$19)))))),4)))</f>
        <v/>
      </c>
      <c r="O31" s="287"/>
      <c r="P31" s="247"/>
      <c r="Q31" s="248"/>
      <c r="R31" s="249"/>
      <c r="T31" s="52" t="s">
        <v>46</v>
      </c>
      <c r="U31" s="58" t="s">
        <v>229</v>
      </c>
      <c r="X31" s="26"/>
      <c r="Y31" s="52">
        <v>14</v>
      </c>
      <c r="Z31" s="26"/>
      <c r="AA31" s="50" t="s">
        <v>54</v>
      </c>
      <c r="AB31" s="55">
        <v>86</v>
      </c>
      <c r="AC31" s="55">
        <v>85</v>
      </c>
      <c r="AD31" s="55">
        <v>86</v>
      </c>
      <c r="AE31" s="55">
        <v>85</v>
      </c>
      <c r="AL31" s="198">
        <f t="shared" si="2"/>
        <v>8.5</v>
      </c>
      <c r="AM31" s="44"/>
      <c r="AN31" s="44"/>
    </row>
    <row r="32" spans="2:40" s="23" customFormat="1" x14ac:dyDescent="0.4">
      <c r="B32" s="115"/>
      <c r="C32" s="115"/>
      <c r="D32" s="115"/>
      <c r="E32" s="115"/>
      <c r="F32" s="117"/>
      <c r="G32" s="129"/>
      <c r="H32" s="185"/>
      <c r="I32" s="119"/>
      <c r="J32" s="115"/>
      <c r="K32" s="115"/>
      <c r="L32" s="115"/>
      <c r="M32" s="172" t="str">
        <f t="shared" si="0"/>
        <v/>
      </c>
      <c r="N32" s="286" t="str">
        <f t="shared" si="3"/>
        <v/>
      </c>
      <c r="O32" s="287"/>
      <c r="P32" s="247"/>
      <c r="Q32" s="248"/>
      <c r="R32" s="249"/>
      <c r="T32" s="26"/>
      <c r="X32" s="26"/>
      <c r="Y32" s="52">
        <v>15</v>
      </c>
      <c r="Z32" s="26"/>
      <c r="AA32" s="50" t="s">
        <v>55</v>
      </c>
      <c r="AB32" s="55">
        <v>85</v>
      </c>
      <c r="AC32" s="55">
        <v>86</v>
      </c>
      <c r="AD32" s="55">
        <v>85</v>
      </c>
      <c r="AE32" s="55">
        <v>86</v>
      </c>
      <c r="AL32" s="198">
        <f t="shared" si="2"/>
        <v>9</v>
      </c>
      <c r="AM32" s="44"/>
      <c r="AN32" s="44"/>
    </row>
    <row r="33" spans="1:40" s="23" customFormat="1" x14ac:dyDescent="0.4">
      <c r="B33" s="115"/>
      <c r="C33" s="115"/>
      <c r="D33" s="115"/>
      <c r="E33" s="115"/>
      <c r="F33" s="117"/>
      <c r="G33" s="129"/>
      <c r="H33" s="185"/>
      <c r="I33" s="119"/>
      <c r="J33" s="115"/>
      <c r="K33" s="115"/>
      <c r="L33" s="115"/>
      <c r="M33" s="172" t="str">
        <f t="shared" si="0"/>
        <v/>
      </c>
      <c r="N33" s="286" t="str">
        <f t="shared" si="3"/>
        <v/>
      </c>
      <c r="O33" s="287"/>
      <c r="P33" s="247"/>
      <c r="Q33" s="248"/>
      <c r="R33" s="249"/>
      <c r="T33" s="26"/>
      <c r="X33" s="26"/>
      <c r="Y33" s="52">
        <v>16</v>
      </c>
      <c r="Z33" s="26"/>
      <c r="AA33" s="50" t="s">
        <v>70</v>
      </c>
      <c r="AB33" s="55">
        <v>86</v>
      </c>
      <c r="AC33" s="55">
        <v>85</v>
      </c>
      <c r="AD33" s="55">
        <v>86</v>
      </c>
      <c r="AE33" s="55">
        <v>85</v>
      </c>
      <c r="AL33" s="198">
        <f t="shared" si="2"/>
        <v>9.5</v>
      </c>
      <c r="AM33" s="44"/>
      <c r="AN33" s="44"/>
    </row>
    <row r="34" spans="1:40" s="23" customFormat="1" x14ac:dyDescent="0.4">
      <c r="B34" s="115"/>
      <c r="C34" s="115"/>
      <c r="D34" s="115"/>
      <c r="E34" s="115"/>
      <c r="F34" s="117"/>
      <c r="G34" s="129"/>
      <c r="H34" s="185"/>
      <c r="I34" s="119"/>
      <c r="J34" s="115"/>
      <c r="K34" s="115"/>
      <c r="L34" s="115"/>
      <c r="M34" s="172" t="str">
        <f t="shared" si="0"/>
        <v/>
      </c>
      <c r="N34" s="286" t="str">
        <f t="shared" si="3"/>
        <v/>
      </c>
      <c r="O34" s="287"/>
      <c r="P34" s="247"/>
      <c r="Q34" s="248"/>
      <c r="R34" s="249"/>
      <c r="T34" s="26"/>
      <c r="X34" s="26"/>
      <c r="Y34" s="52">
        <v>17</v>
      </c>
      <c r="Z34" s="26"/>
      <c r="AA34" s="50" t="s">
        <v>71</v>
      </c>
      <c r="AB34" s="55">
        <v>86</v>
      </c>
      <c r="AC34" s="55">
        <v>85</v>
      </c>
      <c r="AD34" s="55">
        <v>86</v>
      </c>
      <c r="AE34" s="55">
        <v>85</v>
      </c>
      <c r="AL34" s="198">
        <f>AL33+0.5</f>
        <v>10</v>
      </c>
      <c r="AM34" s="133"/>
      <c r="AN34" s="44"/>
    </row>
    <row r="35" spans="1:40" s="23" customFormat="1" x14ac:dyDescent="0.4">
      <c r="B35" s="115"/>
      <c r="C35" s="115"/>
      <c r="D35" s="115"/>
      <c r="E35" s="115"/>
      <c r="F35" s="117"/>
      <c r="G35" s="129"/>
      <c r="H35" s="185"/>
      <c r="I35" s="119"/>
      <c r="J35" s="115"/>
      <c r="K35" s="115"/>
      <c r="L35" s="115"/>
      <c r="M35" s="172" t="str">
        <f t="shared" si="0"/>
        <v/>
      </c>
      <c r="N35" s="286" t="str">
        <f t="shared" si="3"/>
        <v/>
      </c>
      <c r="O35" s="287"/>
      <c r="P35" s="247"/>
      <c r="Q35" s="248"/>
      <c r="R35" s="249"/>
      <c r="T35" s="26"/>
      <c r="W35" s="156"/>
      <c r="X35" s="26"/>
      <c r="Y35" s="52">
        <v>18</v>
      </c>
      <c r="Z35" s="26"/>
      <c r="AA35" s="50" t="s">
        <v>56</v>
      </c>
      <c r="AB35" s="55">
        <v>85</v>
      </c>
      <c r="AC35" s="55">
        <v>86</v>
      </c>
      <c r="AD35" s="55">
        <v>86</v>
      </c>
      <c r="AE35" s="55">
        <v>85</v>
      </c>
      <c r="AM35" s="44"/>
      <c r="AN35" s="44"/>
    </row>
    <row r="36" spans="1:40" s="23" customFormat="1" x14ac:dyDescent="0.4">
      <c r="B36" s="115"/>
      <c r="C36" s="115"/>
      <c r="D36" s="115"/>
      <c r="E36" s="115"/>
      <c r="F36" s="117"/>
      <c r="G36" s="129"/>
      <c r="H36" s="185"/>
      <c r="I36" s="119"/>
      <c r="J36" s="115"/>
      <c r="K36" s="115"/>
      <c r="L36" s="115"/>
      <c r="M36" s="172" t="str">
        <f t="shared" si="0"/>
        <v/>
      </c>
      <c r="N36" s="286" t="str">
        <f t="shared" si="3"/>
        <v/>
      </c>
      <c r="O36" s="287"/>
      <c r="P36" s="247"/>
      <c r="Q36" s="248"/>
      <c r="R36" s="249"/>
      <c r="T36" s="26"/>
      <c r="X36" s="26"/>
      <c r="Y36" s="52">
        <v>19</v>
      </c>
      <c r="Z36" s="26"/>
      <c r="AA36" s="50" t="s">
        <v>57</v>
      </c>
      <c r="AB36" s="55">
        <v>86</v>
      </c>
      <c r="AC36" s="55">
        <v>85</v>
      </c>
      <c r="AD36" s="55">
        <v>86</v>
      </c>
      <c r="AE36" s="55">
        <v>85</v>
      </c>
      <c r="AM36" s="44"/>
      <c r="AN36" s="44"/>
    </row>
    <row r="37" spans="1:40" s="23" customFormat="1" x14ac:dyDescent="0.4">
      <c r="B37" s="115"/>
      <c r="C37" s="115"/>
      <c r="D37" s="115"/>
      <c r="E37" s="115"/>
      <c r="F37" s="117"/>
      <c r="G37" s="129"/>
      <c r="H37" s="185"/>
      <c r="I37" s="119"/>
      <c r="J37" s="115"/>
      <c r="K37" s="115"/>
      <c r="L37" s="115"/>
      <c r="M37" s="172" t="str">
        <f t="shared" si="0"/>
        <v/>
      </c>
      <c r="N37" s="286" t="str">
        <f t="shared" si="3"/>
        <v/>
      </c>
      <c r="O37" s="287"/>
      <c r="P37" s="247"/>
      <c r="Q37" s="248"/>
      <c r="R37" s="249"/>
      <c r="T37" s="26"/>
      <c r="X37" s="26"/>
      <c r="Y37" s="52">
        <v>20</v>
      </c>
      <c r="Z37" s="26"/>
      <c r="AA37" s="50" t="s">
        <v>73</v>
      </c>
      <c r="AB37" s="55">
        <v>85</v>
      </c>
      <c r="AC37" s="55">
        <v>86</v>
      </c>
      <c r="AD37" s="55">
        <v>85</v>
      </c>
      <c r="AE37" s="55">
        <v>86</v>
      </c>
      <c r="AM37" s="44"/>
      <c r="AN37" s="44"/>
    </row>
    <row r="38" spans="1:40" s="23" customFormat="1" x14ac:dyDescent="0.4">
      <c r="B38" s="115"/>
      <c r="C38" s="115"/>
      <c r="D38" s="115"/>
      <c r="E38" s="115"/>
      <c r="F38" s="117"/>
      <c r="G38" s="129"/>
      <c r="H38" s="185"/>
      <c r="I38" s="119"/>
      <c r="J38" s="115"/>
      <c r="K38" s="115"/>
      <c r="L38" s="115"/>
      <c r="M38" s="172" t="str">
        <f t="shared" si="0"/>
        <v/>
      </c>
      <c r="N38" s="286" t="str">
        <f t="shared" si="3"/>
        <v/>
      </c>
      <c r="O38" s="287"/>
      <c r="P38" s="250"/>
      <c r="Q38" s="251"/>
      <c r="R38" s="252"/>
      <c r="T38" s="26"/>
      <c r="X38" s="26"/>
      <c r="Y38" s="52">
        <v>21</v>
      </c>
      <c r="Z38" s="26"/>
      <c r="AA38" s="50" t="s">
        <v>61</v>
      </c>
      <c r="AB38" s="55">
        <v>88</v>
      </c>
      <c r="AC38" s="55">
        <v>83</v>
      </c>
      <c r="AD38" s="55">
        <v>84</v>
      </c>
      <c r="AE38" s="55">
        <v>87</v>
      </c>
      <c r="AM38" s="44"/>
      <c r="AN38" s="44"/>
    </row>
    <row r="39" spans="1:40" s="23" customFormat="1" ht="15.75" customHeight="1" x14ac:dyDescent="0.4">
      <c r="B39" s="253" t="s">
        <v>193</v>
      </c>
      <c r="C39" s="253"/>
      <c r="D39" s="253"/>
      <c r="E39" s="253"/>
      <c r="F39" s="253"/>
      <c r="G39" s="253"/>
      <c r="H39" s="253"/>
      <c r="I39" s="113">
        <f t="shared" ref="I39:L39" si="4">SUM(I17:I38)</f>
        <v>0</v>
      </c>
      <c r="J39" s="113">
        <f t="shared" si="4"/>
        <v>0</v>
      </c>
      <c r="K39" s="113">
        <f t="shared" si="4"/>
        <v>0</v>
      </c>
      <c r="L39" s="113">
        <f t="shared" si="4"/>
        <v>0</v>
      </c>
      <c r="M39" s="175" t="str">
        <f>IF(SUM(M17:M38)=0,"",SUM(M17:M38))</f>
        <v/>
      </c>
      <c r="N39" s="270" t="str">
        <f>IF(SUM(N17:O38)=0,"",SUM(N17:O38))</f>
        <v/>
      </c>
      <c r="O39" s="271"/>
      <c r="P39" s="168" t="str">
        <f>IF(N39="","",N39/$AF$19*$AF$18)</f>
        <v/>
      </c>
      <c r="Q39" s="296" t="str">
        <f>IF(P39="","","Credit Equivalent")</f>
        <v/>
      </c>
      <c r="R39" s="297"/>
      <c r="S39" s="134"/>
      <c r="T39" s="26"/>
      <c r="U39" s="156"/>
      <c r="X39" s="26"/>
      <c r="Y39" s="56">
        <v>22</v>
      </c>
      <c r="Z39" s="26"/>
      <c r="AA39" s="64" t="s">
        <v>62</v>
      </c>
      <c r="AB39" s="55">
        <v>83</v>
      </c>
      <c r="AC39" s="55">
        <v>88</v>
      </c>
      <c r="AD39" s="55">
        <v>83</v>
      </c>
      <c r="AE39" s="55">
        <v>88</v>
      </c>
      <c r="AM39" s="44"/>
      <c r="AN39" s="44"/>
    </row>
    <row r="40" spans="1:40" s="21" customFormat="1" ht="15.75" customHeight="1" x14ac:dyDescent="0.4">
      <c r="H40" s="181"/>
      <c r="I40" s="65"/>
      <c r="L40" s="158" t="s">
        <v>226</v>
      </c>
      <c r="M40" s="254" t="str">
        <f>IF(AND(ISBLANK($K$13),$K$12&lt;&gt;0),MAX($M$39,$P$39)-15,IF(MAX($M$39,$P$39)&lt;=$AK$18,"None",MAX($M$39,$P$39)-$AK$18))</f>
        <v>None</v>
      </c>
      <c r="N40" s="255"/>
      <c r="O40" s="256"/>
      <c r="P40" s="267" t="s">
        <v>216</v>
      </c>
      <c r="Q40" s="268"/>
      <c r="R40" s="269"/>
      <c r="T40" s="26"/>
      <c r="U40" s="156"/>
      <c r="Y40" s="52">
        <v>23</v>
      </c>
      <c r="Z40" s="69"/>
      <c r="AA40" s="64" t="s">
        <v>190</v>
      </c>
      <c r="AB40" s="55">
        <v>85</v>
      </c>
      <c r="AC40" s="55">
        <v>86</v>
      </c>
      <c r="AD40" s="55">
        <v>85</v>
      </c>
      <c r="AE40" s="55">
        <v>86</v>
      </c>
      <c r="AM40" s="44"/>
      <c r="AN40" s="44"/>
    </row>
    <row r="41" spans="1:40" s="21" customFormat="1" ht="15.75" customHeight="1" x14ac:dyDescent="0.4">
      <c r="H41" s="181"/>
      <c r="I41" s="65"/>
      <c r="M41" s="33"/>
      <c r="N41" s="33"/>
      <c r="O41" s="143"/>
      <c r="P41" s="144"/>
      <c r="Q41" s="144"/>
      <c r="R41" s="144"/>
      <c r="Y41" s="52">
        <v>24</v>
      </c>
      <c r="Z41" s="26"/>
      <c r="AA41" s="64" t="s">
        <v>191</v>
      </c>
      <c r="AB41" s="55">
        <v>84</v>
      </c>
      <c r="AC41" s="55">
        <v>87</v>
      </c>
      <c r="AD41" s="55">
        <v>84</v>
      </c>
      <c r="AE41" s="55">
        <v>87</v>
      </c>
      <c r="AM41" s="44"/>
      <c r="AN41" s="44"/>
    </row>
    <row r="42" spans="1:40" s="63" customFormat="1" x14ac:dyDescent="0.4">
      <c r="A42" s="23"/>
      <c r="B42" s="263" t="s">
        <v>5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5"/>
      <c r="T42" s="21"/>
      <c r="U42" s="21"/>
      <c r="X42" s="69"/>
      <c r="Y42" s="26"/>
      <c r="Z42" s="26"/>
      <c r="AA42" s="50" t="s">
        <v>74</v>
      </c>
      <c r="AB42" s="55">
        <v>86</v>
      </c>
      <c r="AC42" s="55">
        <v>85</v>
      </c>
      <c r="AD42" s="55">
        <v>86</v>
      </c>
      <c r="AE42" s="55">
        <v>85</v>
      </c>
      <c r="AM42" s="44"/>
      <c r="AN42" s="44"/>
    </row>
    <row r="43" spans="1:40" s="23" customFormat="1" ht="14.9" customHeight="1" x14ac:dyDescent="0.4"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T43" s="69"/>
      <c r="X43" s="26"/>
      <c r="Y43" s="26"/>
      <c r="Z43" s="26"/>
      <c r="AA43" s="50" t="s">
        <v>63</v>
      </c>
      <c r="AB43" s="55">
        <v>86</v>
      </c>
      <c r="AC43" s="55">
        <v>85</v>
      </c>
      <c r="AD43" s="55">
        <v>85</v>
      </c>
      <c r="AE43" s="55">
        <v>86</v>
      </c>
      <c r="AM43" s="44"/>
      <c r="AN43" s="44"/>
    </row>
    <row r="44" spans="1:40" s="23" customFormat="1" ht="14.9" customHeight="1" x14ac:dyDescent="0.4">
      <c r="B44" s="257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9"/>
      <c r="T44" s="26"/>
      <c r="U44" s="63"/>
      <c r="X44" s="26"/>
      <c r="Y44" s="26"/>
      <c r="Z44" s="26"/>
      <c r="AA44" s="50" t="s">
        <v>75</v>
      </c>
      <c r="AB44" s="55">
        <v>84</v>
      </c>
      <c r="AC44" s="55">
        <v>87</v>
      </c>
      <c r="AD44" s="55">
        <v>84</v>
      </c>
      <c r="AE44" s="55">
        <v>87</v>
      </c>
      <c r="AM44" s="44"/>
      <c r="AN44" s="44"/>
    </row>
    <row r="45" spans="1:40" s="23" customFormat="1" ht="14.9" customHeight="1" x14ac:dyDescent="0.4">
      <c r="A45" s="19"/>
      <c r="B45" s="257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9"/>
      <c r="T45" s="26"/>
      <c r="U45" s="63"/>
      <c r="X45" s="26"/>
      <c r="Y45" s="20"/>
      <c r="Z45" s="20"/>
      <c r="AA45" s="50" t="s">
        <v>64</v>
      </c>
      <c r="AB45" s="55">
        <v>83</v>
      </c>
      <c r="AC45" s="55">
        <v>88</v>
      </c>
      <c r="AD45" s="55">
        <v>83</v>
      </c>
      <c r="AE45" s="55">
        <v>88</v>
      </c>
      <c r="AM45" s="44"/>
      <c r="AN45" s="44"/>
    </row>
    <row r="46" spans="1:40" ht="15.25" customHeight="1" x14ac:dyDescent="0.4">
      <c r="B46" s="260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2"/>
      <c r="T46" s="26"/>
      <c r="U46" s="63"/>
      <c r="AA46" s="138" t="s">
        <v>214</v>
      </c>
      <c r="AB46" s="139">
        <v>85</v>
      </c>
      <c r="AC46" s="139">
        <v>86</v>
      </c>
      <c r="AD46" s="139">
        <v>85</v>
      </c>
      <c r="AE46" s="139">
        <v>86</v>
      </c>
      <c r="AM46" s="44"/>
      <c r="AN46" s="44"/>
    </row>
    <row r="47" spans="1:40" ht="15.25" customHeight="1" x14ac:dyDescent="0.4">
      <c r="B47" s="23"/>
      <c r="C47" s="23"/>
      <c r="D47" s="23"/>
      <c r="E47" s="70"/>
      <c r="F47" s="70"/>
      <c r="G47" s="23"/>
      <c r="H47" s="187"/>
      <c r="I47" s="26"/>
      <c r="J47" s="23"/>
      <c r="K47" s="23"/>
      <c r="L47" s="23"/>
      <c r="M47" s="23"/>
      <c r="N47" s="23"/>
      <c r="O47" s="70"/>
      <c r="P47" s="23"/>
      <c r="Q47" s="23"/>
      <c r="R47" s="23"/>
      <c r="U47" s="23"/>
      <c r="AA47" s="50" t="s">
        <v>60</v>
      </c>
      <c r="AB47" s="55">
        <v>85</v>
      </c>
      <c r="AC47" s="55">
        <v>86</v>
      </c>
      <c r="AD47" s="55">
        <v>85</v>
      </c>
      <c r="AE47" s="55">
        <v>86</v>
      </c>
      <c r="AM47" s="44"/>
      <c r="AN47" s="44"/>
    </row>
    <row r="48" spans="1:40" ht="15.65" customHeight="1" x14ac:dyDescent="0.4">
      <c r="B48" s="229" t="s">
        <v>3</v>
      </c>
      <c r="C48" s="230"/>
      <c r="D48" s="122"/>
      <c r="AA48" s="44"/>
      <c r="AB48" s="71"/>
      <c r="AC48" s="71"/>
      <c r="AD48" s="71"/>
      <c r="AE48" s="71"/>
    </row>
    <row r="49" spans="1:31" ht="60.75" customHeight="1" thickBot="1" x14ac:dyDescent="0.45">
      <c r="B49" s="40" t="s">
        <v>0</v>
      </c>
      <c r="C49" s="40" t="s">
        <v>195</v>
      </c>
      <c r="D49" s="120" t="s">
        <v>194</v>
      </c>
      <c r="E49" s="40" t="s">
        <v>196</v>
      </c>
      <c r="F49" s="40" t="s">
        <v>1</v>
      </c>
      <c r="G49" s="40" t="s">
        <v>9</v>
      </c>
      <c r="H49" s="184" t="s">
        <v>228</v>
      </c>
      <c r="I49" s="41" t="s">
        <v>197</v>
      </c>
      <c r="J49" s="40" t="s">
        <v>198</v>
      </c>
      <c r="K49" s="40" t="s">
        <v>36</v>
      </c>
      <c r="L49" s="206" t="s">
        <v>235</v>
      </c>
      <c r="M49" s="42" t="s">
        <v>215</v>
      </c>
      <c r="N49" s="231" t="s">
        <v>20</v>
      </c>
      <c r="O49" s="232"/>
      <c r="P49" s="226" t="s">
        <v>4</v>
      </c>
      <c r="Q49" s="227"/>
      <c r="R49" s="228"/>
      <c r="AA49" s="23"/>
      <c r="AB49" s="26"/>
      <c r="AC49" s="26"/>
      <c r="AD49" s="26"/>
      <c r="AE49" s="26"/>
    </row>
    <row r="50" spans="1:31" ht="18.649999999999999" customHeight="1" thickTop="1" x14ac:dyDescent="0.4">
      <c r="A50" s="44"/>
      <c r="B50" s="123"/>
      <c r="C50" s="123"/>
      <c r="D50" s="123"/>
      <c r="E50" s="123"/>
      <c r="F50" s="124"/>
      <c r="G50" s="128"/>
      <c r="H50" s="188"/>
      <c r="I50" s="118"/>
      <c r="J50" s="114"/>
      <c r="K50" s="114"/>
      <c r="L50" s="114"/>
      <c r="M50" s="172" t="str">
        <f>IF(ISBLANK($G50),"",IF($G50=$U$18,I50,IF($G50=$U$19,J50,IF($G50=$U$20,SUM(I50:J50),IF(OR($G50=$U$22,$G50=$U$23,$G50=$U$24,$G50=$U$25,$G50=$U$26,$G50=$U$27),K50,IF($G50=$U$31,J50,IF($G50=$U$21,L50*$AF$18/$AF$19,IF(OR(G50=$U$28,G50=$U$29,G50=$U$30),L50/$AG$18*$AG$19,""))))))))</f>
        <v/>
      </c>
      <c r="N50" s="266" t="str">
        <f>IF(OR(ISBLANK(G50),M50=""),"",IF(G50=$U$31,IF(ISBLANK(H50),"Column H",ROUND(M50*H50,4)),ROUND(IF(G50=$U$18,M50*1,IF(G50=$U$19,M50*2,IF(G50=$U$20,SUM(I50*1,J50*2),IF(OR(G50=$U$22,G50=$U$23,G50=$U$24,G50=$U$25,G50=$U$26,G50=$U$27),M50*($AF$19/$AF$18),IF(G50=$U$21,L50,IF(OR(G50=$U$28,G50=$U$29,G50=$U$30),L50/$AH$18*$AH$19)))))),4)))</f>
        <v/>
      </c>
      <c r="O50" s="266"/>
      <c r="P50" s="244"/>
      <c r="Q50" s="245"/>
      <c r="R50" s="246"/>
      <c r="Y50" s="71"/>
      <c r="Z50" s="71"/>
      <c r="AA50" s="23"/>
      <c r="AB50" s="26"/>
      <c r="AC50" s="26"/>
      <c r="AD50" s="26"/>
      <c r="AE50" s="26"/>
    </row>
    <row r="51" spans="1:31" x14ac:dyDescent="0.4">
      <c r="A51" s="23"/>
      <c r="B51" s="114"/>
      <c r="C51" s="114"/>
      <c r="D51" s="114"/>
      <c r="E51" s="114"/>
      <c r="F51" s="202"/>
      <c r="G51" s="129"/>
      <c r="H51" s="185"/>
      <c r="I51" s="119"/>
      <c r="J51" s="115"/>
      <c r="K51" s="115"/>
      <c r="L51" s="115"/>
      <c r="M51" s="172" t="str">
        <f>IF(ISBLANK($G51),"",IF($G51=$U$18,I51,IF($G51=$U$19,J51,IF($G51=$U$20,SUM(I51:J51),IF(OR($G51=$U$22,$G51=$U$23,$G51=$U$24,$G51=$U$25,$G51=$U$26,$G51=$U$27),K51,IF($G51=$U$31,J51,IF($G51=$U$21,L51*$AF$18/$AF$19,IF(OR(G51=$U$28,G51=$U$29,G51=$U$30),L51/$AG$18*$AG$19,""))))))))</f>
        <v/>
      </c>
      <c r="N51" s="272" t="str">
        <f>IF(OR(ISBLANK(G51),M51=""),"",IF(G51=$U$31,IF(ISBLANK(H51),"Column H",ROUND(M51*H51,4)),ROUND(IF(G51=$U$18,M51*1,IF(G51=$U$19,M51*2,IF(G51=$U$20,SUM(I51*1,J51*2),IF(OR(G51=$U$22,G51=$U$23,G51=$U$24,G51=$U$25,G51=$U$26,G51=$U$27),M51*($AF$19/$AF$18),IF(G51=$U$21,L51,IF(OR(G51=$U$28,G51=$U$29,G51=$U$30),L51/$AH$18*$AH$19)))))),4)))</f>
        <v/>
      </c>
      <c r="O51" s="272"/>
      <c r="P51" s="247"/>
      <c r="Q51" s="248"/>
      <c r="R51" s="249"/>
      <c r="S51" s="44"/>
      <c r="Y51" s="26"/>
      <c r="Z51" s="26"/>
      <c r="AA51" s="23"/>
      <c r="AB51" s="26"/>
      <c r="AC51" s="26"/>
      <c r="AD51" s="26"/>
      <c r="AE51" s="26"/>
    </row>
    <row r="52" spans="1:31" s="44" customFormat="1" x14ac:dyDescent="0.4">
      <c r="A52" s="23"/>
      <c r="B52" s="115"/>
      <c r="C52" s="115"/>
      <c r="D52" s="115"/>
      <c r="E52" s="115"/>
      <c r="F52" s="116"/>
      <c r="G52" s="129"/>
      <c r="H52" s="185"/>
      <c r="I52" s="119"/>
      <c r="J52" s="115"/>
      <c r="K52" s="115"/>
      <c r="L52" s="115"/>
      <c r="M52" s="172" t="str">
        <f t="shared" ref="M52:M71" si="5">IF(ISBLANK($G52),"",IF($G52=$U$18,I52,IF($G52=$U$19,J52,IF($G52=$U$20,SUM(I52:J52),IF(OR($G52=$U$22,$G52=$U$23,$G52=$U$24,$G52=$U$25,$G52=$U$26,$G52=$U$27),K52,IF($G52=$U$31,J52,IF($G52=$U$21,L52*$AF$18/$AF$19,IF(OR(G52=$U$28,G52=$U$29,G52=$U$30),L52/$AG$18*$AG$19,""))))))))</f>
        <v/>
      </c>
      <c r="N52" s="272" t="str">
        <f t="shared" ref="N52:N71" si="6">IF(OR(ISBLANK(G52),M52=""),"",IF(G52=$U$31,IF(ISBLANK(H52),"Column H",ROUND(M52*H52,4)),ROUND(IF(G52=$U$18,M52*1,IF(G52=$U$19,M52*2,IF(G52=$U$20,SUM(I52*1,J52*2),IF(OR(G52=$U$22,G52=$U$23,G52=$U$24,G52=$U$25,G52=$U$26,G52=$U$27),M52*($AF$19/$AF$18),IF(G52=$U$21,L52,IF(OR(G52=$U$28,G52=$U$29,G52=$U$30),L52/$AH$18*$AH$19)))))),4)))</f>
        <v/>
      </c>
      <c r="O52" s="272"/>
      <c r="P52" s="247"/>
      <c r="Q52" s="248"/>
      <c r="R52" s="249"/>
      <c r="S52" s="23"/>
      <c r="T52" s="20"/>
      <c r="U52" s="19"/>
      <c r="X52" s="71"/>
      <c r="Y52" s="26"/>
      <c r="Z52" s="26"/>
      <c r="AA52" s="23"/>
      <c r="AB52" s="26"/>
      <c r="AC52" s="26"/>
      <c r="AD52" s="26"/>
      <c r="AE52" s="26"/>
    </row>
    <row r="53" spans="1:31" s="23" customFormat="1" x14ac:dyDescent="0.4">
      <c r="B53" s="115"/>
      <c r="C53" s="115"/>
      <c r="D53" s="115"/>
      <c r="E53" s="115"/>
      <c r="F53" s="117"/>
      <c r="G53" s="129"/>
      <c r="H53" s="185"/>
      <c r="I53" s="119"/>
      <c r="J53" s="115"/>
      <c r="K53" s="115"/>
      <c r="L53" s="115"/>
      <c r="M53" s="172" t="str">
        <f t="shared" si="5"/>
        <v/>
      </c>
      <c r="N53" s="272" t="str">
        <f t="shared" si="6"/>
        <v/>
      </c>
      <c r="O53" s="272"/>
      <c r="P53" s="247"/>
      <c r="Q53" s="248"/>
      <c r="R53" s="249"/>
      <c r="T53" s="71"/>
      <c r="U53" s="19"/>
      <c r="X53" s="26"/>
      <c r="Y53" s="26"/>
      <c r="Z53" s="26"/>
      <c r="AB53" s="26"/>
      <c r="AC53" s="26"/>
      <c r="AD53" s="26"/>
      <c r="AE53" s="26"/>
    </row>
    <row r="54" spans="1:31" s="23" customFormat="1" ht="14.9" customHeight="1" x14ac:dyDescent="0.4">
      <c r="B54" s="115"/>
      <c r="C54" s="115"/>
      <c r="D54" s="115"/>
      <c r="E54" s="115"/>
      <c r="F54" s="117"/>
      <c r="G54" s="129"/>
      <c r="H54" s="185"/>
      <c r="I54" s="119"/>
      <c r="J54" s="115"/>
      <c r="K54" s="115"/>
      <c r="L54" s="115"/>
      <c r="M54" s="172" t="str">
        <f t="shared" si="5"/>
        <v/>
      </c>
      <c r="N54" s="272" t="str">
        <f t="shared" si="6"/>
        <v/>
      </c>
      <c r="O54" s="272"/>
      <c r="P54" s="247"/>
      <c r="Q54" s="248"/>
      <c r="R54" s="249"/>
      <c r="T54" s="26"/>
      <c r="U54" s="44"/>
      <c r="X54" s="26"/>
      <c r="Y54" s="26"/>
      <c r="Z54" s="26"/>
      <c r="AB54" s="26"/>
      <c r="AC54" s="26"/>
      <c r="AD54" s="26"/>
      <c r="AE54" s="26"/>
    </row>
    <row r="55" spans="1:31" s="23" customFormat="1" x14ac:dyDescent="0.4">
      <c r="B55" s="115"/>
      <c r="C55" s="115"/>
      <c r="D55" s="115"/>
      <c r="E55" s="115"/>
      <c r="F55" s="117"/>
      <c r="G55" s="129"/>
      <c r="H55" s="185"/>
      <c r="I55" s="119"/>
      <c r="J55" s="115"/>
      <c r="K55" s="115"/>
      <c r="L55" s="115"/>
      <c r="M55" s="172" t="str">
        <f t="shared" si="5"/>
        <v/>
      </c>
      <c r="N55" s="272" t="str">
        <f t="shared" si="6"/>
        <v/>
      </c>
      <c r="O55" s="272"/>
      <c r="P55" s="247"/>
      <c r="Q55" s="248"/>
      <c r="R55" s="249"/>
      <c r="T55" s="26"/>
      <c r="X55" s="26"/>
      <c r="Y55" s="26"/>
      <c r="Z55" s="26"/>
      <c r="AB55" s="26"/>
      <c r="AC55" s="26"/>
      <c r="AD55" s="26"/>
      <c r="AE55" s="26"/>
    </row>
    <row r="56" spans="1:31" s="23" customFormat="1" x14ac:dyDescent="0.4">
      <c r="B56" s="115"/>
      <c r="C56" s="115"/>
      <c r="D56" s="115"/>
      <c r="E56" s="115"/>
      <c r="F56" s="117"/>
      <c r="G56" s="129"/>
      <c r="H56" s="185"/>
      <c r="I56" s="119"/>
      <c r="J56" s="115"/>
      <c r="K56" s="115"/>
      <c r="L56" s="115"/>
      <c r="M56" s="172" t="str">
        <f t="shared" si="5"/>
        <v/>
      </c>
      <c r="N56" s="272" t="str">
        <f t="shared" si="6"/>
        <v/>
      </c>
      <c r="O56" s="272"/>
      <c r="P56" s="247"/>
      <c r="Q56" s="248"/>
      <c r="R56" s="249"/>
      <c r="T56" s="26"/>
      <c r="X56" s="26"/>
      <c r="Y56" s="26"/>
      <c r="Z56" s="26"/>
      <c r="AB56" s="26"/>
      <c r="AC56" s="26"/>
      <c r="AD56" s="26"/>
      <c r="AE56" s="26"/>
    </row>
    <row r="57" spans="1:31" s="23" customFormat="1" x14ac:dyDescent="0.4">
      <c r="B57" s="115"/>
      <c r="C57" s="115"/>
      <c r="D57" s="115"/>
      <c r="E57" s="115"/>
      <c r="F57" s="117"/>
      <c r="G57" s="129"/>
      <c r="H57" s="185"/>
      <c r="I57" s="119"/>
      <c r="J57" s="115"/>
      <c r="K57" s="115"/>
      <c r="L57" s="115"/>
      <c r="M57" s="172" t="str">
        <f t="shared" si="5"/>
        <v/>
      </c>
      <c r="N57" s="272" t="str">
        <f t="shared" si="6"/>
        <v/>
      </c>
      <c r="O57" s="272"/>
      <c r="P57" s="247"/>
      <c r="Q57" s="248"/>
      <c r="R57" s="249"/>
      <c r="T57" s="26"/>
      <c r="X57" s="26"/>
      <c r="Y57" s="26"/>
      <c r="Z57" s="26"/>
      <c r="AB57" s="26"/>
      <c r="AC57" s="26"/>
      <c r="AD57" s="26"/>
      <c r="AE57" s="26"/>
    </row>
    <row r="58" spans="1:31" s="23" customFormat="1" x14ac:dyDescent="0.4">
      <c r="B58" s="115"/>
      <c r="C58" s="115"/>
      <c r="D58" s="115"/>
      <c r="E58" s="115"/>
      <c r="F58" s="117"/>
      <c r="G58" s="129"/>
      <c r="H58" s="185"/>
      <c r="I58" s="119"/>
      <c r="J58" s="115"/>
      <c r="K58" s="115"/>
      <c r="L58" s="115"/>
      <c r="M58" s="172" t="str">
        <f t="shared" si="5"/>
        <v/>
      </c>
      <c r="N58" s="272" t="str">
        <f t="shared" si="6"/>
        <v/>
      </c>
      <c r="O58" s="272"/>
      <c r="P58" s="247"/>
      <c r="Q58" s="248"/>
      <c r="R58" s="249"/>
      <c r="T58" s="26"/>
      <c r="X58" s="26"/>
      <c r="Y58" s="26"/>
      <c r="Z58" s="26"/>
      <c r="AB58" s="26"/>
      <c r="AC58" s="26"/>
      <c r="AD58" s="26"/>
      <c r="AE58" s="26"/>
    </row>
    <row r="59" spans="1:31" s="23" customFormat="1" x14ac:dyDescent="0.4">
      <c r="B59" s="115"/>
      <c r="C59" s="115"/>
      <c r="D59" s="115"/>
      <c r="E59" s="115"/>
      <c r="F59" s="117"/>
      <c r="G59" s="129"/>
      <c r="H59" s="185"/>
      <c r="I59" s="119"/>
      <c r="J59" s="115"/>
      <c r="K59" s="115"/>
      <c r="L59" s="115"/>
      <c r="M59" s="172" t="str">
        <f t="shared" si="5"/>
        <v/>
      </c>
      <c r="N59" s="272" t="str">
        <f t="shared" si="6"/>
        <v/>
      </c>
      <c r="O59" s="272"/>
      <c r="P59" s="247"/>
      <c r="Q59" s="248"/>
      <c r="R59" s="249"/>
      <c r="T59" s="26"/>
      <c r="X59" s="26"/>
      <c r="Y59" s="26"/>
      <c r="Z59" s="26"/>
      <c r="AB59" s="26"/>
      <c r="AC59" s="26"/>
      <c r="AD59" s="26"/>
      <c r="AE59" s="26"/>
    </row>
    <row r="60" spans="1:31" s="23" customFormat="1" x14ac:dyDescent="0.4">
      <c r="B60" s="115"/>
      <c r="C60" s="115"/>
      <c r="D60" s="115"/>
      <c r="E60" s="115"/>
      <c r="F60" s="117"/>
      <c r="G60" s="129"/>
      <c r="H60" s="185"/>
      <c r="I60" s="119"/>
      <c r="J60" s="115"/>
      <c r="K60" s="115"/>
      <c r="L60" s="115"/>
      <c r="M60" s="172" t="str">
        <f t="shared" si="5"/>
        <v/>
      </c>
      <c r="N60" s="272" t="str">
        <f t="shared" si="6"/>
        <v/>
      </c>
      <c r="O60" s="272"/>
      <c r="P60" s="247"/>
      <c r="Q60" s="248"/>
      <c r="R60" s="249"/>
      <c r="T60" s="26"/>
      <c r="X60" s="26"/>
      <c r="Y60" s="26"/>
      <c r="Z60" s="26"/>
      <c r="AB60" s="26"/>
      <c r="AC60" s="26"/>
      <c r="AD60" s="26"/>
      <c r="AE60" s="26"/>
    </row>
    <row r="61" spans="1:31" s="23" customFormat="1" x14ac:dyDescent="0.4">
      <c r="B61" s="115"/>
      <c r="C61" s="115"/>
      <c r="D61" s="115"/>
      <c r="E61" s="115"/>
      <c r="F61" s="117"/>
      <c r="G61" s="129"/>
      <c r="H61" s="185"/>
      <c r="I61" s="119"/>
      <c r="J61" s="115"/>
      <c r="K61" s="115"/>
      <c r="L61" s="115"/>
      <c r="M61" s="172" t="str">
        <f t="shared" si="5"/>
        <v/>
      </c>
      <c r="N61" s="272" t="str">
        <f t="shared" si="6"/>
        <v/>
      </c>
      <c r="O61" s="272"/>
      <c r="P61" s="247"/>
      <c r="Q61" s="248"/>
      <c r="R61" s="249"/>
      <c r="T61" s="26"/>
      <c r="X61" s="26"/>
      <c r="Y61" s="26"/>
      <c r="Z61" s="26"/>
      <c r="AB61" s="26"/>
      <c r="AC61" s="26"/>
      <c r="AD61" s="26"/>
      <c r="AE61" s="26"/>
    </row>
    <row r="62" spans="1:31" s="23" customFormat="1" x14ac:dyDescent="0.4">
      <c r="B62" s="115"/>
      <c r="C62" s="115"/>
      <c r="D62" s="115"/>
      <c r="E62" s="115"/>
      <c r="F62" s="117"/>
      <c r="G62" s="129"/>
      <c r="H62" s="185"/>
      <c r="I62" s="119"/>
      <c r="J62" s="115"/>
      <c r="K62" s="115"/>
      <c r="L62" s="115"/>
      <c r="M62" s="172" t="str">
        <f t="shared" si="5"/>
        <v/>
      </c>
      <c r="N62" s="272" t="str">
        <f t="shared" si="6"/>
        <v/>
      </c>
      <c r="O62" s="272"/>
      <c r="P62" s="247"/>
      <c r="Q62" s="248"/>
      <c r="R62" s="249"/>
      <c r="T62" s="26"/>
      <c r="X62" s="26"/>
      <c r="Y62" s="26"/>
      <c r="Z62" s="26"/>
      <c r="AB62" s="26"/>
      <c r="AC62" s="26"/>
      <c r="AD62" s="26"/>
      <c r="AE62" s="26"/>
    </row>
    <row r="63" spans="1:31" s="23" customFormat="1" x14ac:dyDescent="0.4">
      <c r="B63" s="115"/>
      <c r="C63" s="115"/>
      <c r="D63" s="115"/>
      <c r="E63" s="115"/>
      <c r="F63" s="117"/>
      <c r="G63" s="129"/>
      <c r="H63" s="185"/>
      <c r="I63" s="119"/>
      <c r="J63" s="125"/>
      <c r="K63" s="125"/>
      <c r="L63" s="125"/>
      <c r="M63" s="172" t="str">
        <f t="shared" si="5"/>
        <v/>
      </c>
      <c r="N63" s="272" t="str">
        <f t="shared" si="6"/>
        <v/>
      </c>
      <c r="O63" s="272"/>
      <c r="P63" s="247"/>
      <c r="Q63" s="248"/>
      <c r="R63" s="249"/>
      <c r="T63" s="26"/>
      <c r="X63" s="26"/>
      <c r="Y63" s="26"/>
      <c r="Z63" s="26"/>
      <c r="AB63" s="26"/>
      <c r="AC63" s="26"/>
      <c r="AD63" s="26"/>
      <c r="AE63" s="26"/>
    </row>
    <row r="64" spans="1:31" s="23" customFormat="1" x14ac:dyDescent="0.4">
      <c r="B64" s="115"/>
      <c r="C64" s="115"/>
      <c r="D64" s="115"/>
      <c r="E64" s="115"/>
      <c r="F64" s="117"/>
      <c r="G64" s="129"/>
      <c r="H64" s="185"/>
      <c r="I64" s="119"/>
      <c r="J64" s="125"/>
      <c r="K64" s="125"/>
      <c r="L64" s="125"/>
      <c r="M64" s="172" t="str">
        <f t="shared" si="5"/>
        <v/>
      </c>
      <c r="N64" s="272" t="str">
        <f t="shared" si="6"/>
        <v/>
      </c>
      <c r="O64" s="272"/>
      <c r="P64" s="247"/>
      <c r="Q64" s="248"/>
      <c r="R64" s="249"/>
      <c r="T64" s="26"/>
      <c r="X64" s="26"/>
      <c r="Y64" s="26"/>
      <c r="Z64" s="26"/>
      <c r="AB64" s="26"/>
      <c r="AC64" s="26"/>
      <c r="AD64" s="26"/>
      <c r="AE64" s="26"/>
    </row>
    <row r="65" spans="1:31" s="23" customFormat="1" x14ac:dyDescent="0.4">
      <c r="B65" s="125"/>
      <c r="C65" s="125"/>
      <c r="D65" s="125"/>
      <c r="E65" s="125"/>
      <c r="F65" s="126"/>
      <c r="G65" s="129"/>
      <c r="H65" s="185"/>
      <c r="I65" s="119"/>
      <c r="J65" s="125"/>
      <c r="K65" s="125"/>
      <c r="L65" s="125"/>
      <c r="M65" s="172" t="str">
        <f t="shared" si="5"/>
        <v/>
      </c>
      <c r="N65" s="272" t="str">
        <f t="shared" si="6"/>
        <v/>
      </c>
      <c r="O65" s="272"/>
      <c r="P65" s="247"/>
      <c r="Q65" s="248"/>
      <c r="R65" s="249"/>
      <c r="T65" s="26"/>
      <c r="X65" s="26"/>
      <c r="Y65" s="26"/>
      <c r="Z65" s="26"/>
      <c r="AB65" s="26"/>
      <c r="AC65" s="26"/>
      <c r="AD65" s="26"/>
      <c r="AE65" s="26"/>
    </row>
    <row r="66" spans="1:31" s="23" customFormat="1" x14ac:dyDescent="0.4">
      <c r="B66" s="125"/>
      <c r="C66" s="125"/>
      <c r="D66" s="125"/>
      <c r="E66" s="125"/>
      <c r="F66" s="126"/>
      <c r="G66" s="129"/>
      <c r="H66" s="185"/>
      <c r="I66" s="119"/>
      <c r="J66" s="125"/>
      <c r="K66" s="125"/>
      <c r="L66" s="125"/>
      <c r="M66" s="172" t="str">
        <f t="shared" si="5"/>
        <v/>
      </c>
      <c r="N66" s="272" t="str">
        <f t="shared" si="6"/>
        <v/>
      </c>
      <c r="O66" s="272"/>
      <c r="P66" s="247"/>
      <c r="Q66" s="248"/>
      <c r="R66" s="249"/>
      <c r="T66" s="26"/>
      <c r="X66" s="26"/>
      <c r="Y66" s="26"/>
      <c r="Z66" s="26"/>
      <c r="AB66" s="26"/>
      <c r="AC66" s="26"/>
      <c r="AD66" s="26"/>
      <c r="AE66" s="26"/>
    </row>
    <row r="67" spans="1:31" s="23" customFormat="1" x14ac:dyDescent="0.4">
      <c r="B67" s="125"/>
      <c r="C67" s="125"/>
      <c r="D67" s="125"/>
      <c r="E67" s="125"/>
      <c r="F67" s="126"/>
      <c r="G67" s="129"/>
      <c r="H67" s="185"/>
      <c r="I67" s="119"/>
      <c r="J67" s="125"/>
      <c r="K67" s="125"/>
      <c r="L67" s="125"/>
      <c r="M67" s="172" t="str">
        <f t="shared" si="5"/>
        <v/>
      </c>
      <c r="N67" s="272" t="str">
        <f t="shared" si="6"/>
        <v/>
      </c>
      <c r="O67" s="272"/>
      <c r="P67" s="247"/>
      <c r="Q67" s="248"/>
      <c r="R67" s="249"/>
      <c r="T67" s="26"/>
      <c r="X67" s="26"/>
      <c r="Y67" s="26"/>
      <c r="Z67" s="26"/>
      <c r="AB67" s="26"/>
      <c r="AC67" s="26"/>
      <c r="AD67" s="26"/>
      <c r="AE67" s="26"/>
    </row>
    <row r="68" spans="1:31" s="23" customFormat="1" x14ac:dyDescent="0.4">
      <c r="B68" s="125"/>
      <c r="C68" s="125"/>
      <c r="D68" s="125"/>
      <c r="E68" s="125"/>
      <c r="F68" s="126"/>
      <c r="G68" s="129"/>
      <c r="H68" s="185"/>
      <c r="I68" s="119"/>
      <c r="J68" s="125"/>
      <c r="K68" s="125"/>
      <c r="L68" s="125"/>
      <c r="M68" s="172" t="str">
        <f t="shared" si="5"/>
        <v/>
      </c>
      <c r="N68" s="272" t="str">
        <f t="shared" si="6"/>
        <v/>
      </c>
      <c r="O68" s="272"/>
      <c r="P68" s="247"/>
      <c r="Q68" s="248"/>
      <c r="R68" s="249"/>
      <c r="T68" s="26"/>
      <c r="X68" s="26"/>
      <c r="Y68" s="26"/>
      <c r="Z68" s="26"/>
      <c r="AB68" s="26"/>
      <c r="AC68" s="26"/>
      <c r="AD68" s="26"/>
      <c r="AE68" s="26"/>
    </row>
    <row r="69" spans="1:31" s="23" customFormat="1" x14ac:dyDescent="0.4">
      <c r="B69" s="125"/>
      <c r="C69" s="125"/>
      <c r="D69" s="125"/>
      <c r="E69" s="125"/>
      <c r="F69" s="126"/>
      <c r="G69" s="129"/>
      <c r="H69" s="185"/>
      <c r="I69" s="119"/>
      <c r="J69" s="125"/>
      <c r="K69" s="125"/>
      <c r="L69" s="125"/>
      <c r="M69" s="172" t="str">
        <f t="shared" si="5"/>
        <v/>
      </c>
      <c r="N69" s="272" t="str">
        <f t="shared" si="6"/>
        <v/>
      </c>
      <c r="O69" s="272"/>
      <c r="P69" s="247"/>
      <c r="Q69" s="248"/>
      <c r="R69" s="249"/>
      <c r="T69" s="26"/>
      <c r="X69" s="26"/>
      <c r="Y69" s="26"/>
      <c r="Z69" s="26"/>
      <c r="AB69" s="26"/>
      <c r="AC69" s="26"/>
      <c r="AD69" s="26"/>
      <c r="AE69" s="26"/>
    </row>
    <row r="70" spans="1:31" s="23" customFormat="1" x14ac:dyDescent="0.4">
      <c r="B70" s="125"/>
      <c r="C70" s="125"/>
      <c r="D70" s="125"/>
      <c r="E70" s="125"/>
      <c r="F70" s="126"/>
      <c r="G70" s="129"/>
      <c r="H70" s="185"/>
      <c r="I70" s="119"/>
      <c r="J70" s="125"/>
      <c r="K70" s="125"/>
      <c r="L70" s="125"/>
      <c r="M70" s="172" t="str">
        <f t="shared" si="5"/>
        <v/>
      </c>
      <c r="N70" s="272" t="str">
        <f t="shared" si="6"/>
        <v/>
      </c>
      <c r="O70" s="272"/>
      <c r="P70" s="247"/>
      <c r="Q70" s="248"/>
      <c r="R70" s="249"/>
      <c r="T70" s="26"/>
      <c r="X70" s="26"/>
      <c r="Y70" s="26"/>
      <c r="Z70" s="26"/>
      <c r="AB70" s="26"/>
      <c r="AC70" s="26"/>
      <c r="AD70" s="26"/>
      <c r="AE70" s="26"/>
    </row>
    <row r="71" spans="1:31" s="23" customFormat="1" x14ac:dyDescent="0.4">
      <c r="B71" s="125"/>
      <c r="C71" s="125"/>
      <c r="D71" s="125"/>
      <c r="E71" s="125"/>
      <c r="F71" s="126"/>
      <c r="G71" s="129"/>
      <c r="H71" s="185"/>
      <c r="I71" s="119"/>
      <c r="J71" s="125"/>
      <c r="K71" s="125"/>
      <c r="L71" s="125"/>
      <c r="M71" s="172" t="str">
        <f t="shared" si="5"/>
        <v/>
      </c>
      <c r="N71" s="272" t="str">
        <f t="shared" si="6"/>
        <v/>
      </c>
      <c r="O71" s="272"/>
      <c r="P71" s="250"/>
      <c r="Q71" s="251"/>
      <c r="R71" s="252"/>
      <c r="T71" s="26"/>
      <c r="X71" s="26"/>
      <c r="Y71" s="26"/>
      <c r="Z71" s="26"/>
      <c r="AB71" s="26"/>
      <c r="AC71" s="26"/>
      <c r="AD71" s="26"/>
      <c r="AE71" s="26"/>
    </row>
    <row r="72" spans="1:31" s="23" customFormat="1" x14ac:dyDescent="0.4">
      <c r="B72" s="253" t="s">
        <v>193</v>
      </c>
      <c r="C72" s="253"/>
      <c r="D72" s="253"/>
      <c r="E72" s="253"/>
      <c r="F72" s="253"/>
      <c r="G72" s="253"/>
      <c r="H72" s="253"/>
      <c r="I72" s="113">
        <f>SUM(I50:I71)</f>
        <v>0</v>
      </c>
      <c r="J72" s="113">
        <f>SUM(J50:J71)</f>
        <v>0</v>
      </c>
      <c r="K72" s="113">
        <f>SUM(K50:K71)</f>
        <v>0</v>
      </c>
      <c r="L72" s="113">
        <f>SUM(L50:L71)</f>
        <v>0</v>
      </c>
      <c r="M72" s="175" t="str">
        <f>IF(SUM(M50:M71)=0,"",SUM(M50:M71))</f>
        <v/>
      </c>
      <c r="N72" s="270" t="str">
        <f>IF(SUM(N50:O71)=0,"",SUM(N50:O71))</f>
        <v/>
      </c>
      <c r="O72" s="271"/>
      <c r="P72" s="168" t="str">
        <f>IF(N72="","",N72/$AF$19*$AF$18)</f>
        <v/>
      </c>
      <c r="Q72" s="296" t="str">
        <f>IF(P72="","","Credit Equivalent")</f>
        <v/>
      </c>
      <c r="R72" s="297"/>
      <c r="T72" s="26"/>
      <c r="X72" s="26"/>
      <c r="Y72" s="26"/>
      <c r="Z72" s="26"/>
      <c r="AB72" s="26"/>
      <c r="AC72" s="26"/>
      <c r="AD72" s="26"/>
      <c r="AE72" s="26"/>
    </row>
    <row r="73" spans="1:31" s="23" customFormat="1" x14ac:dyDescent="0.4">
      <c r="A73" s="21"/>
      <c r="B73" s="21"/>
      <c r="C73" s="21"/>
      <c r="D73" s="21"/>
      <c r="E73" s="21"/>
      <c r="F73" s="21"/>
      <c r="G73" s="21"/>
      <c r="H73" s="181"/>
      <c r="I73" s="65"/>
      <c r="J73" s="21"/>
      <c r="K73" s="21"/>
      <c r="L73" s="158" t="s">
        <v>225</v>
      </c>
      <c r="M73" s="254" t="str">
        <f>IF(AND(ISBLANK($K$12),$K$13&lt;&gt;0),MAX($M$72,$P$72)-15,IF(MAX($M$72,$P$72)&lt;=$AK$18,"None",MAX($M$72,$P$72)-$AK$18))</f>
        <v>None</v>
      </c>
      <c r="N73" s="255"/>
      <c r="O73" s="256"/>
      <c r="P73" s="267" t="s">
        <v>216</v>
      </c>
      <c r="Q73" s="268"/>
      <c r="R73" s="269"/>
      <c r="T73" s="26"/>
      <c r="X73" s="26"/>
      <c r="Y73" s="21"/>
      <c r="Z73" s="21"/>
      <c r="AA73" s="63"/>
      <c r="AB73" s="69"/>
      <c r="AC73" s="69"/>
      <c r="AD73" s="69"/>
      <c r="AE73" s="69"/>
    </row>
    <row r="74" spans="1:31" s="23" customFormat="1" ht="15.75" customHeight="1" x14ac:dyDescent="0.4">
      <c r="A74" s="63"/>
      <c r="B74" s="19"/>
      <c r="C74" s="19"/>
      <c r="D74" s="19"/>
      <c r="E74" s="19"/>
      <c r="F74" s="19"/>
      <c r="G74" s="19"/>
      <c r="H74" s="180"/>
      <c r="I74" s="67"/>
      <c r="J74" s="66"/>
      <c r="K74" s="66"/>
      <c r="L74" s="66"/>
      <c r="M74" s="66"/>
      <c r="N74" s="66"/>
      <c r="O74" s="66"/>
      <c r="P74" s="19"/>
      <c r="Q74" s="19"/>
      <c r="R74" s="19"/>
      <c r="S74" s="21"/>
      <c r="T74" s="26"/>
      <c r="X74" s="26"/>
      <c r="Y74" s="21"/>
      <c r="Z74" s="21"/>
      <c r="AA74" s="19"/>
      <c r="AB74" s="127"/>
      <c r="AC74" s="127"/>
      <c r="AD74" s="127"/>
      <c r="AE74" s="127"/>
    </row>
    <row r="75" spans="1:31" s="21" customFormat="1" ht="15.75" customHeight="1" x14ac:dyDescent="0.4">
      <c r="A75" s="19"/>
      <c r="B75" s="263" t="s">
        <v>8</v>
      </c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5"/>
      <c r="T75" s="26"/>
      <c r="U75" s="156"/>
      <c r="Y75" s="69"/>
      <c r="Z75" s="69"/>
      <c r="AB75" s="65"/>
      <c r="AC75" s="65"/>
      <c r="AD75" s="65"/>
      <c r="AE75" s="65"/>
    </row>
    <row r="76" spans="1:31" s="21" customFormat="1" ht="15.75" customHeight="1" x14ac:dyDescent="0.4">
      <c r="A76" s="19"/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  <c r="S76" s="63"/>
      <c r="Y76" s="20"/>
      <c r="Z76" s="20"/>
      <c r="AB76" s="65"/>
      <c r="AC76" s="65"/>
      <c r="AD76" s="65"/>
      <c r="AE76" s="65"/>
    </row>
    <row r="77" spans="1:31" s="63" customFormat="1" x14ac:dyDescent="0.4">
      <c r="A77" s="19"/>
      <c r="B77" s="257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9"/>
      <c r="S77" s="19"/>
      <c r="T77" s="21"/>
      <c r="U77" s="21"/>
      <c r="X77" s="69"/>
      <c r="Y77" s="20"/>
      <c r="Z77" s="20"/>
      <c r="AA77" s="19"/>
      <c r="AB77" s="127"/>
      <c r="AC77" s="127"/>
      <c r="AD77" s="127"/>
      <c r="AE77" s="127"/>
    </row>
    <row r="78" spans="1:31" ht="14.9" customHeight="1" x14ac:dyDescent="0.4">
      <c r="B78" s="257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9"/>
      <c r="T78" s="69"/>
      <c r="U78" s="23"/>
    </row>
    <row r="79" spans="1:31" ht="14.9" customHeight="1" x14ac:dyDescent="0.4">
      <c r="B79" s="260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2"/>
      <c r="U79" s="63"/>
    </row>
    <row r="80" spans="1:31" ht="14.9" customHeight="1" x14ac:dyDescent="0.4">
      <c r="B80" s="73"/>
      <c r="C80" s="73"/>
      <c r="D80" s="73"/>
      <c r="E80" s="73"/>
      <c r="F80" s="73"/>
      <c r="G80" s="73"/>
      <c r="H80" s="189"/>
      <c r="I80" s="74"/>
      <c r="J80" s="73"/>
      <c r="K80" s="73"/>
      <c r="L80" s="73"/>
      <c r="M80" s="73"/>
      <c r="N80" s="73"/>
      <c r="O80" s="21"/>
      <c r="P80" s="21"/>
      <c r="Q80" s="21"/>
      <c r="R80" s="21"/>
      <c r="U80" s="63"/>
    </row>
    <row r="81" spans="1:32" ht="14.9" customHeight="1" thickBot="1" x14ac:dyDescent="0.45">
      <c r="A81" s="21"/>
      <c r="B81" s="21"/>
      <c r="C81" s="21"/>
      <c r="D81" s="21"/>
      <c r="E81" s="21"/>
      <c r="F81" s="21"/>
      <c r="G81" s="21"/>
      <c r="H81" s="181"/>
      <c r="I81" s="75"/>
      <c r="J81" s="76"/>
      <c r="K81" s="77"/>
      <c r="L81" s="77"/>
      <c r="M81" s="21"/>
      <c r="N81" s="21"/>
      <c r="O81" s="21"/>
      <c r="P81" s="21"/>
      <c r="Q81" s="21"/>
      <c r="R81" s="21"/>
      <c r="U81" s="63"/>
      <c r="AA81" s="72"/>
      <c r="AB81" s="35"/>
      <c r="AC81" s="35"/>
      <c r="AD81" s="35"/>
      <c r="AE81" s="35"/>
    </row>
    <row r="82" spans="1:32" ht="14.9" customHeight="1" thickBot="1" x14ac:dyDescent="0.45">
      <c r="A82" s="21"/>
      <c r="B82" s="233" t="s">
        <v>185</v>
      </c>
      <c r="C82" s="234"/>
      <c r="D82" s="234"/>
      <c r="E82" s="235"/>
      <c r="G82" s="302" t="s">
        <v>180</v>
      </c>
      <c r="H82" s="303"/>
      <c r="I82" s="303"/>
      <c r="J82" s="303"/>
      <c r="K82" s="303"/>
      <c r="L82" s="303"/>
      <c r="M82" s="303" t="str">
        <f>P4</f>
        <v>2017-18</v>
      </c>
      <c r="N82" s="303"/>
      <c r="O82" s="303"/>
      <c r="P82" s="303"/>
      <c r="Q82" s="303"/>
      <c r="R82" s="304"/>
      <c r="Y82" s="21"/>
      <c r="Z82" s="21"/>
    </row>
    <row r="83" spans="1:32" ht="15.65" customHeight="1" thickTop="1" x14ac:dyDescent="0.4">
      <c r="A83" s="21"/>
      <c r="B83" s="236" t="s">
        <v>186</v>
      </c>
      <c r="C83" s="237"/>
      <c r="D83" s="237"/>
      <c r="E83" s="238"/>
      <c r="G83" s="78"/>
      <c r="H83" s="190"/>
      <c r="I83" s="79"/>
      <c r="J83" s="79"/>
      <c r="K83" s="80"/>
      <c r="L83" s="80"/>
      <c r="M83" s="80"/>
      <c r="N83" s="80"/>
      <c r="O83" s="102"/>
      <c r="P83" s="102"/>
      <c r="Q83" s="102"/>
      <c r="R83" s="81"/>
      <c r="S83" s="21"/>
      <c r="Y83" s="21"/>
      <c r="Z83" s="21"/>
    </row>
    <row r="84" spans="1:32" s="21" customFormat="1" ht="15" thickBot="1" x14ac:dyDescent="0.45">
      <c r="B84" s="239"/>
      <c r="C84" s="240"/>
      <c r="D84" s="240"/>
      <c r="E84" s="241"/>
      <c r="F84" s="19"/>
      <c r="G84" s="78"/>
      <c r="H84" s="190"/>
      <c r="I84" s="79"/>
      <c r="J84" s="79"/>
      <c r="K84" s="79"/>
      <c r="L84" s="82" t="s">
        <v>14</v>
      </c>
      <c r="M84" s="42" t="s">
        <v>181</v>
      </c>
      <c r="N84" s="155"/>
      <c r="O84" s="79"/>
      <c r="P84" s="79"/>
      <c r="Q84" s="79"/>
      <c r="R84" s="83"/>
      <c r="T84" s="20"/>
      <c r="U84" s="19"/>
      <c r="AB84" s="65"/>
      <c r="AC84" s="65"/>
      <c r="AD84" s="65"/>
      <c r="AE84" s="65"/>
    </row>
    <row r="85" spans="1:32" s="21" customFormat="1" ht="15" thickTop="1" x14ac:dyDescent="0.4">
      <c r="B85" s="84"/>
      <c r="C85" s="79"/>
      <c r="D85" s="79"/>
      <c r="E85" s="85"/>
      <c r="F85" s="19"/>
      <c r="G85" s="86"/>
      <c r="H85" s="187"/>
      <c r="I85" s="87"/>
      <c r="J85" s="87"/>
      <c r="K85" s="88" t="s">
        <v>220</v>
      </c>
      <c r="L85" s="103">
        <f>SUM(M72,M39)</f>
        <v>0</v>
      </c>
      <c r="M85" s="153">
        <f>SUM(N39,N72)</f>
        <v>0</v>
      </c>
      <c r="N85" s="162">
        <f>IF(M85="","",M85/$AF$19*$AF$18)</f>
        <v>0</v>
      </c>
      <c r="O85" s="309" t="str">
        <f>IF(N85="","","Credit Equivalent")</f>
        <v>Credit Equivalent</v>
      </c>
      <c r="P85" s="309"/>
      <c r="Q85" s="310"/>
      <c r="R85" s="157"/>
      <c r="AC85" s="65"/>
      <c r="AD85" s="65"/>
      <c r="AE85" s="65"/>
      <c r="AF85" s="65"/>
    </row>
    <row r="86" spans="1:32" s="21" customFormat="1" ht="15.75" customHeight="1" x14ac:dyDescent="0.4">
      <c r="B86" s="160"/>
      <c r="C86" s="159" t="s">
        <v>188</v>
      </c>
      <c r="D86" s="159" t="str">
        <f>P4</f>
        <v>2017-18</v>
      </c>
      <c r="E86" s="161"/>
      <c r="F86" s="19"/>
      <c r="G86" s="89"/>
      <c r="H86" s="191"/>
      <c r="I86" s="87"/>
      <c r="J86" s="87"/>
      <c r="K86" s="140" t="s">
        <v>221</v>
      </c>
      <c r="L86" s="273">
        <f>IF(OR(ISBLANK(K13),ISBLANK(K12)),ROUND(IF(MAX(L85,N85)&lt;$AI$18/2,0,MAX(L85,N85)-$AI$18/2),2),ROUND(IF(MAX(L85,N85)&lt;$AI$18,0,MAX(L85,N85)-$AI$18),2))</f>
        <v>0</v>
      </c>
      <c r="M86" s="274"/>
      <c r="N86" s="148" t="s">
        <v>216</v>
      </c>
      <c r="O86" s="149"/>
      <c r="P86" s="149"/>
      <c r="Q86" s="150"/>
      <c r="R86" s="146"/>
      <c r="AC86" s="65"/>
      <c r="AD86" s="65"/>
      <c r="AE86" s="65"/>
      <c r="AF86" s="65"/>
    </row>
    <row r="87" spans="1:32" s="21" customFormat="1" x14ac:dyDescent="0.4">
      <c r="B87" s="298" t="s">
        <v>199</v>
      </c>
      <c r="C87" s="299"/>
      <c r="D87" s="300"/>
      <c r="E87" s="301"/>
      <c r="F87" s="19"/>
      <c r="G87" s="78"/>
      <c r="H87" s="190"/>
      <c r="I87" s="79"/>
      <c r="J87" s="79"/>
      <c r="K87" s="79"/>
      <c r="L87" s="104"/>
      <c r="M87" s="104"/>
      <c r="N87" s="203"/>
      <c r="O87" s="203"/>
      <c r="P87" s="203"/>
      <c r="Q87" s="210"/>
      <c r="R87" s="201"/>
      <c r="AC87" s="65"/>
      <c r="AD87" s="65"/>
      <c r="AE87" s="65"/>
      <c r="AF87" s="65"/>
    </row>
    <row r="88" spans="1:32" s="21" customFormat="1" ht="15.75" customHeight="1" thickBot="1" x14ac:dyDescent="0.45">
      <c r="B88" s="90"/>
      <c r="C88" s="91"/>
      <c r="D88" s="91"/>
      <c r="E88" s="92"/>
      <c r="F88" s="19"/>
      <c r="G88" s="78"/>
      <c r="H88" s="190"/>
      <c r="I88" s="79"/>
      <c r="J88" s="79"/>
      <c r="K88" s="93" t="s">
        <v>217</v>
      </c>
      <c r="L88" s="281">
        <f>IFERROR(IF($K$9="ADJ",ROUND(MAX($M$39,$P$39),2)*$N$12,IF(OR(CONCATENATE(K9,J12)="UFTFall 16",CONCATENATE(K9,J12)="TFTFall 16"),ROUND(VLOOKUP($D$4,$AA$18:$AE$47,2,FALSE)/$AJ$18,8)*$M$12,IF(OR(CONCATENATE($K$9,$J$12)="UFTFall 17",CONCATENATE($K$9,$J$12)="TFTFall 17"),ROUND(VLOOKUP($D$4,$AA$18:$AE$47,4,FALSE),8)/$AJ$18*$M$12,IF(OR($K$9="TPT",$K$9="UPT"),ROUND(ROUND(MAX($M$39,$P$39),2)/$AI$18,8)*$M$12,ROUND(ROUND(MAX($M$39,$P$39)-IF($M$40="None",0,$M$40),2)/$AI$18,8)*$M$12)))),0)</f>
        <v>0</v>
      </c>
      <c r="M88" s="281"/>
      <c r="N88" s="211"/>
      <c r="O88" s="203"/>
      <c r="P88" s="212"/>
      <c r="Q88" s="212"/>
      <c r="R88" s="201"/>
      <c r="AC88" s="65"/>
      <c r="AD88" s="65"/>
      <c r="AE88" s="65"/>
      <c r="AF88" s="65"/>
    </row>
    <row r="89" spans="1:32" s="21" customFormat="1" x14ac:dyDescent="0.4">
      <c r="B89" s="19"/>
      <c r="C89" s="19"/>
      <c r="D89" s="19"/>
      <c r="E89" s="19"/>
      <c r="F89" s="19"/>
      <c r="G89" s="78"/>
      <c r="H89" s="190"/>
      <c r="I89" s="79"/>
      <c r="J89" s="79"/>
      <c r="K89" s="93" t="s">
        <v>218</v>
      </c>
      <c r="L89" s="281">
        <f>IFERROR(IF($K$9="ADJ",ROUND(MAX($M$72,$P$72),2)*$N$13,IF(OR(CONCATENATE(K9,J12)="UFTFall 16",CONCATENATE(K9,J12)="TFTFall 16"),ROUND(VLOOKUP($D$4,$AA$18:$AE$47,3,FALSE)/$AJ$18,8)*$M$13,IF(OR(CONCATENATE($K$9,$J$12)="UFTFall 17",CONCATENATE($K$9,$J$12)="TFTFall 17"),ROUND(VLOOKUP($D$4,$AA$18:$AE$47,5,FALSE)/$AJ$18,8)*$M$13,IF(OR($K$9="TPT",$K$9="UPT"),IF(ROUND(MAX($M$72,$P$72),2)&gt;=$AF$18,ROUND($AF$18/$AI$18,8)*$M$13,ROUND(ROUND(MAX($M$72,$P$72),2)/$AI$18,8)*$M$13),ROUND(ROUND(MAX($M$72,$P$72)-IF($M$73="None",0,$M$73),2)/$AI$18,8)*$M$13)))),0)</f>
        <v>0</v>
      </c>
      <c r="M89" s="281"/>
      <c r="N89" s="211"/>
      <c r="O89" s="213"/>
      <c r="P89" s="199"/>
      <c r="Q89" s="200"/>
      <c r="R89" s="201"/>
      <c r="U89" s="170"/>
      <c r="AC89" s="65"/>
      <c r="AD89" s="65"/>
      <c r="AE89" s="65"/>
      <c r="AF89" s="65"/>
    </row>
    <row r="90" spans="1:32" s="21" customFormat="1" ht="15" thickBot="1" x14ac:dyDescent="0.45">
      <c r="A90" s="19"/>
      <c r="B90" s="19" t="s">
        <v>200</v>
      </c>
      <c r="C90" s="19"/>
      <c r="D90" s="19"/>
      <c r="E90" s="19"/>
      <c r="F90" s="19"/>
      <c r="G90" s="78"/>
      <c r="H90" s="190"/>
      <c r="I90" s="79"/>
      <c r="J90" s="79"/>
      <c r="K90" s="93" t="s">
        <v>219</v>
      </c>
      <c r="L90" s="282">
        <f>IFERROR(IF($K$9="ADJ",$L$86*$N$13,IF(OR($K$9="TPT",$K$9="UPT"),
IF(ROUND(($L$86-IF(MAX($M$39,$P$39)&gt;$AF$18,ROUND(MAX($M$39,$P$39)-$AF$18,2),0))/$AI$18,8)*$M$13&gt;=0,
      ROUND(($L$86-IF(MAX($M$39,$P$39)&gt;$AF$18,ROUND(MAX($M$39,$P$39)-$AF$18,2),0))/$AI$18,8)*$M$13,0),
      SUM(IF($M$40="None",0,ROUND(ROUND($M$40,2)/$AI$18,8)*$M$12),IF(M13="",0,ROUND(($L$86-IF($M$40="None",0,$M$40))/$AI$18,8)*$M$13)))),0)</f>
        <v>0</v>
      </c>
      <c r="M90" s="282"/>
      <c r="N90" s="214"/>
      <c r="O90" s="288"/>
      <c r="P90" s="288"/>
      <c r="Q90" s="200"/>
      <c r="R90" s="201"/>
      <c r="AC90" s="65"/>
      <c r="AD90" s="65"/>
      <c r="AE90" s="65"/>
      <c r="AF90" s="65"/>
    </row>
    <row r="91" spans="1:32" s="21" customFormat="1" ht="15" thickBot="1" x14ac:dyDescent="0.45">
      <c r="A91" s="19"/>
      <c r="B91" s="19" t="s">
        <v>201</v>
      </c>
      <c r="C91" s="19"/>
      <c r="D91" s="19"/>
      <c r="E91" s="19"/>
      <c r="F91" s="19"/>
      <c r="G91" s="78"/>
      <c r="H91" s="190"/>
      <c r="I91" s="79"/>
      <c r="J91" s="79"/>
      <c r="K91" s="93" t="s">
        <v>182</v>
      </c>
      <c r="L91" s="283">
        <f>SUM(L88:L90)</f>
        <v>0</v>
      </c>
      <c r="M91" s="284"/>
      <c r="N91" s="211"/>
      <c r="O91" s="210"/>
      <c r="P91" s="200"/>
      <c r="Q91" s="200"/>
      <c r="R91" s="201"/>
      <c r="AA91" s="19"/>
      <c r="AC91" s="65"/>
      <c r="AD91" s="65"/>
      <c r="AE91" s="65"/>
      <c r="AF91" s="65"/>
    </row>
    <row r="92" spans="1:32" s="21" customFormat="1" ht="15" thickBot="1" x14ac:dyDescent="0.45">
      <c r="A92" s="19"/>
      <c r="B92" s="19" t="s">
        <v>203</v>
      </c>
      <c r="C92" s="19"/>
      <c r="D92" s="19"/>
      <c r="E92" s="19"/>
      <c r="F92" s="19"/>
      <c r="G92" s="145" t="s">
        <v>231</v>
      </c>
      <c r="H92" s="192"/>
      <c r="I92" s="91"/>
      <c r="J92" s="147"/>
      <c r="K92" s="91"/>
      <c r="L92" s="91"/>
      <c r="M92" s="91"/>
      <c r="N92" s="215"/>
      <c r="O92" s="215"/>
      <c r="P92" s="215"/>
      <c r="Q92" s="215"/>
      <c r="R92" s="216"/>
      <c r="S92" s="19"/>
      <c r="AC92" s="65"/>
      <c r="AD92" s="65"/>
      <c r="AE92" s="65"/>
      <c r="AF92" s="65"/>
    </row>
    <row r="93" spans="1:32" x14ac:dyDescent="0.4">
      <c r="B93" s="33" t="s">
        <v>202</v>
      </c>
      <c r="G93" s="96"/>
      <c r="H93" s="193"/>
      <c r="I93" s="97"/>
      <c r="J93" s="97"/>
      <c r="K93" s="97"/>
      <c r="L93" s="97"/>
      <c r="M93" s="97"/>
      <c r="N93" s="97"/>
      <c r="O93" s="97"/>
      <c r="P93" s="97"/>
      <c r="Q93" s="97"/>
      <c r="R93" s="98"/>
      <c r="U93" s="21"/>
      <c r="V93" s="21"/>
      <c r="W93" s="21"/>
      <c r="X93" s="21"/>
      <c r="Y93" s="21"/>
      <c r="Z93" s="21"/>
      <c r="AA93" s="21"/>
      <c r="AB93" s="19"/>
      <c r="AF93" s="127"/>
    </row>
    <row r="94" spans="1:32" x14ac:dyDescent="0.4">
      <c r="B94" s="33" t="s">
        <v>204</v>
      </c>
      <c r="G94" s="78"/>
      <c r="H94" s="190"/>
      <c r="I94" s="79"/>
      <c r="J94" s="79"/>
      <c r="K94" s="99" t="s">
        <v>183</v>
      </c>
      <c r="L94" s="99"/>
      <c r="M94" s="79"/>
      <c r="N94" s="79"/>
      <c r="O94" s="79"/>
      <c r="P94" s="79"/>
      <c r="Q94" s="79"/>
      <c r="R94" s="130"/>
      <c r="T94" s="19"/>
      <c r="U94" s="20"/>
      <c r="V94" s="21"/>
      <c r="W94" s="21"/>
      <c r="X94" s="21"/>
      <c r="Y94" s="21"/>
      <c r="Z94" s="21"/>
      <c r="AA94" s="21"/>
      <c r="AB94" s="19"/>
      <c r="AF94" s="127"/>
    </row>
    <row r="95" spans="1:32" x14ac:dyDescent="0.4">
      <c r="B95" s="33" t="s">
        <v>205</v>
      </c>
      <c r="G95" s="78"/>
      <c r="H95" s="190"/>
      <c r="I95" s="79"/>
      <c r="J95" s="79"/>
      <c r="K95" s="93" t="s">
        <v>245</v>
      </c>
      <c r="L95" s="275">
        <f>L91</f>
        <v>0</v>
      </c>
      <c r="M95" s="276"/>
      <c r="N95" s="151"/>
      <c r="O95" s="79"/>
      <c r="P95" s="79"/>
      <c r="Q95" s="79"/>
      <c r="R95" s="131"/>
      <c r="T95" s="19"/>
      <c r="U95" s="20"/>
      <c r="V95" s="21"/>
      <c r="W95" s="21"/>
      <c r="X95" s="21"/>
      <c r="Y95" s="21"/>
      <c r="Z95" s="21"/>
      <c r="AA95" s="21"/>
      <c r="AB95" s="19"/>
      <c r="AF95" s="127"/>
    </row>
    <row r="96" spans="1:32" ht="15" thickBot="1" x14ac:dyDescent="0.45">
      <c r="B96" s="33" t="s">
        <v>206</v>
      </c>
      <c r="G96" s="78"/>
      <c r="H96" s="190"/>
      <c r="I96" s="79"/>
      <c r="J96" s="79"/>
      <c r="K96" s="93" t="s">
        <v>246</v>
      </c>
      <c r="L96" s="277">
        <f>D87</f>
        <v>0</v>
      </c>
      <c r="M96" s="278"/>
      <c r="N96" s="151"/>
      <c r="O96" s="79"/>
      <c r="P96" s="79"/>
      <c r="Q96" s="79"/>
      <c r="R96" s="131"/>
      <c r="T96" s="19"/>
      <c r="U96" s="20"/>
      <c r="V96" s="21"/>
      <c r="W96" s="21"/>
      <c r="X96" s="21"/>
      <c r="Y96" s="21"/>
      <c r="Z96" s="21"/>
      <c r="AA96" s="21"/>
      <c r="AB96" s="19"/>
      <c r="AF96" s="127"/>
    </row>
    <row r="97" spans="2:32" ht="17.149999999999999" thickBot="1" x14ac:dyDescent="0.5">
      <c r="B97" s="33" t="s">
        <v>207</v>
      </c>
      <c r="G97" s="78"/>
      <c r="H97" s="190"/>
      <c r="I97" s="79"/>
      <c r="J97" s="100"/>
      <c r="K97" s="101" t="s">
        <v>184</v>
      </c>
      <c r="L97" s="279">
        <f>L95-L96</f>
        <v>0</v>
      </c>
      <c r="M97" s="280"/>
      <c r="N97" s="152"/>
      <c r="O97" s="79"/>
      <c r="P97" s="79"/>
      <c r="Q97" s="79"/>
      <c r="R97" s="132"/>
      <c r="T97" s="19"/>
      <c r="U97" s="20"/>
      <c r="V97" s="21"/>
      <c r="W97" s="21"/>
      <c r="X97" s="21"/>
      <c r="Y97" s="21"/>
      <c r="Z97" s="21"/>
      <c r="AA97" s="21"/>
      <c r="AB97" s="19"/>
      <c r="AF97" s="127"/>
    </row>
    <row r="98" spans="2:32" ht="15" thickBot="1" x14ac:dyDescent="0.45">
      <c r="B98" s="33" t="s">
        <v>209</v>
      </c>
      <c r="G98" s="94"/>
      <c r="H98" s="194"/>
      <c r="I98" s="91"/>
      <c r="J98" s="91"/>
      <c r="K98" s="91"/>
      <c r="L98" s="91"/>
      <c r="M98" s="91"/>
      <c r="N98" s="91"/>
      <c r="O98" s="91"/>
      <c r="P98" s="91"/>
      <c r="Q98" s="91"/>
      <c r="R98" s="95"/>
      <c r="T98" s="19"/>
      <c r="U98" s="20"/>
      <c r="V98" s="21"/>
      <c r="W98" s="21"/>
      <c r="X98" s="21"/>
      <c r="Y98" s="21"/>
      <c r="Z98" s="21"/>
      <c r="AA98" s="21"/>
      <c r="AB98" s="19"/>
      <c r="AF98" s="127"/>
    </row>
    <row r="99" spans="2:32" x14ac:dyDescent="0.4">
      <c r="B99" s="33" t="s">
        <v>208</v>
      </c>
      <c r="J99" s="79"/>
      <c r="K99" s="79"/>
      <c r="L99" s="79"/>
      <c r="M99" s="79"/>
      <c r="N99" s="79"/>
      <c r="O99" s="79"/>
      <c r="P99" s="79"/>
      <c r="Q99" s="79"/>
      <c r="R99" s="79"/>
      <c r="T99" s="19"/>
      <c r="U99" s="20"/>
      <c r="V99" s="21"/>
      <c r="W99" s="21"/>
      <c r="X99" s="21"/>
      <c r="Y99" s="21"/>
      <c r="Z99" s="21"/>
      <c r="AA99" s="21"/>
      <c r="AB99" s="19"/>
      <c r="AF99" s="127"/>
    </row>
    <row r="100" spans="2:32" ht="15.9" x14ac:dyDescent="0.45">
      <c r="C100" s="135"/>
      <c r="D100" s="135"/>
      <c r="E100" s="135"/>
      <c r="F100" s="135"/>
      <c r="J100" s="79"/>
      <c r="K100" s="79"/>
      <c r="L100" s="79"/>
      <c r="M100" s="79"/>
      <c r="N100" s="79"/>
      <c r="O100" s="79"/>
      <c r="P100" s="79"/>
      <c r="Q100" s="79"/>
      <c r="R100" s="79"/>
      <c r="T100" s="19"/>
      <c r="U100" s="20"/>
      <c r="V100" s="21"/>
      <c r="W100" s="21"/>
      <c r="X100" s="21"/>
      <c r="Y100" s="21"/>
      <c r="Z100" s="21"/>
      <c r="AA100" s="21"/>
      <c r="AB100" s="19"/>
      <c r="AF100" s="127"/>
    </row>
    <row r="101" spans="2:32" ht="15.9" x14ac:dyDescent="0.45">
      <c r="B101" s="218" t="s">
        <v>244</v>
      </c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79"/>
      <c r="T101" s="21"/>
      <c r="U101" s="21"/>
      <c r="V101" s="21"/>
      <c r="W101" s="21"/>
      <c r="X101" s="21"/>
      <c r="Y101" s="21"/>
      <c r="Z101" s="21"/>
    </row>
    <row r="102" spans="2:32" ht="15.9" x14ac:dyDescent="0.45">
      <c r="B102" s="154"/>
      <c r="G102" s="135"/>
      <c r="H102" s="195"/>
      <c r="I102" s="135"/>
      <c r="J102" s="135"/>
      <c r="K102" s="135"/>
      <c r="L102" s="135"/>
      <c r="M102" s="135"/>
      <c r="N102" s="135"/>
      <c r="O102" s="135"/>
      <c r="P102" s="79"/>
      <c r="Q102" s="79"/>
      <c r="R102" s="79"/>
      <c r="U102" s="21"/>
      <c r="V102" s="21"/>
      <c r="W102" s="21"/>
      <c r="X102" s="21"/>
      <c r="Y102" s="21"/>
      <c r="Z102" s="21"/>
    </row>
    <row r="103" spans="2:32" ht="16.75" x14ac:dyDescent="0.45">
      <c r="B103" s="208" t="s">
        <v>242</v>
      </c>
      <c r="J103" s="79"/>
      <c r="K103" s="79"/>
      <c r="L103" s="79"/>
      <c r="M103" s="79"/>
      <c r="N103" s="79"/>
      <c r="O103" s="79"/>
      <c r="P103" s="79"/>
      <c r="Q103" s="79"/>
      <c r="R103" s="79"/>
      <c r="U103" s="21"/>
      <c r="V103" s="21"/>
      <c r="W103" s="21"/>
      <c r="X103" s="21"/>
      <c r="Y103" s="21"/>
      <c r="Z103" s="21"/>
    </row>
    <row r="104" spans="2:32" ht="16.75" x14ac:dyDescent="0.45">
      <c r="C104" s="290"/>
      <c r="D104" s="290"/>
      <c r="E104" s="290"/>
      <c r="F104" s="290"/>
      <c r="G104" s="290"/>
      <c r="H104" s="207"/>
      <c r="I104" s="292"/>
      <c r="J104" s="292"/>
      <c r="K104" s="292"/>
      <c r="L104" s="292"/>
      <c r="M104" s="293"/>
      <c r="N104" s="293"/>
      <c r="O104" s="293"/>
      <c r="U104" s="21"/>
      <c r="V104" s="21"/>
      <c r="W104" s="21"/>
      <c r="X104" s="21"/>
    </row>
    <row r="105" spans="2:32" x14ac:dyDescent="0.4">
      <c r="C105" s="291" t="s">
        <v>243</v>
      </c>
      <c r="D105" s="291"/>
      <c r="E105" s="291"/>
      <c r="F105" s="291"/>
      <c r="G105" s="291"/>
      <c r="I105" s="289" t="s">
        <v>7</v>
      </c>
      <c r="J105" s="289"/>
      <c r="K105" s="289"/>
      <c r="L105" s="289"/>
      <c r="M105" s="289" t="s">
        <v>241</v>
      </c>
      <c r="N105" s="289"/>
      <c r="O105" s="289"/>
      <c r="T105" s="137"/>
      <c r="U105" s="21"/>
      <c r="V105" s="21"/>
      <c r="W105" s="21"/>
      <c r="X105" s="21"/>
      <c r="Y105" s="137"/>
      <c r="Z105" s="137"/>
      <c r="AB105" s="137"/>
      <c r="AC105" s="137"/>
      <c r="AD105" s="137"/>
      <c r="AE105" s="137"/>
    </row>
    <row r="106" spans="2:32" x14ac:dyDescent="0.4">
      <c r="U106" s="21"/>
      <c r="V106" s="21"/>
      <c r="W106" s="21"/>
      <c r="X106" s="21"/>
    </row>
    <row r="107" spans="2:32" hidden="1" x14ac:dyDescent="0.4">
      <c r="U107" s="21"/>
    </row>
  </sheetData>
  <sheetProtection algorithmName="SHA-512" hashValue="8+7ndGEETJi1Zmr2auqiDSaVFlZrIqSq5pZ1iuRSbS3j/JmpT5R8Yyg7GyTcMgMJxx0QweQEFbj1PT9PMKXOlQ==" saltValue="a0osZvDhvIEGkLQOjaGv8w==" spinCount="100000" sheet="1" selectLockedCells="1"/>
  <mergeCells count="152">
    <mergeCell ref="O90:P90"/>
    <mergeCell ref="M105:O105"/>
    <mergeCell ref="C104:G104"/>
    <mergeCell ref="C105:G105"/>
    <mergeCell ref="I104:L104"/>
    <mergeCell ref="M104:O104"/>
    <mergeCell ref="I105:L105"/>
    <mergeCell ref="B2:R2"/>
    <mergeCell ref="Q39:R39"/>
    <mergeCell ref="Q72:R72"/>
    <mergeCell ref="B87:C87"/>
    <mergeCell ref="D87:E87"/>
    <mergeCell ref="G82:L82"/>
    <mergeCell ref="M82:R82"/>
    <mergeCell ref="P4:R4"/>
    <mergeCell ref="N11:P11"/>
    <mergeCell ref="N12:P12"/>
    <mergeCell ref="N13:P13"/>
    <mergeCell ref="O85:Q85"/>
    <mergeCell ref="N66:O66"/>
    <mergeCell ref="N67:O67"/>
    <mergeCell ref="N68:O68"/>
    <mergeCell ref="N69:O69"/>
    <mergeCell ref="N70:O70"/>
    <mergeCell ref="N61:O61"/>
    <mergeCell ref="N62:O62"/>
    <mergeCell ref="N63:O63"/>
    <mergeCell ref="N64:O64"/>
    <mergeCell ref="N65:O65"/>
    <mergeCell ref="N56:O56"/>
    <mergeCell ref="N57:O57"/>
    <mergeCell ref="N23:O23"/>
    <mergeCell ref="N24:O24"/>
    <mergeCell ref="N25:O25"/>
    <mergeCell ref="N58:O58"/>
    <mergeCell ref="N59:O59"/>
    <mergeCell ref="N60:O60"/>
    <mergeCell ref="N51:O51"/>
    <mergeCell ref="N52:O52"/>
    <mergeCell ref="N53:O53"/>
    <mergeCell ref="N54:O54"/>
    <mergeCell ref="N55:O55"/>
    <mergeCell ref="N36:O36"/>
    <mergeCell ref="N37:O37"/>
    <mergeCell ref="N38:O38"/>
    <mergeCell ref="N39:O39"/>
    <mergeCell ref="L86:M86"/>
    <mergeCell ref="L95:M95"/>
    <mergeCell ref="L96:M96"/>
    <mergeCell ref="L97:M97"/>
    <mergeCell ref="L88:M88"/>
    <mergeCell ref="L89:M89"/>
    <mergeCell ref="L90:M90"/>
    <mergeCell ref="L91:M91"/>
    <mergeCell ref="N17:O17"/>
    <mergeCell ref="N18:O18"/>
    <mergeCell ref="N19:O19"/>
    <mergeCell ref="N20:O20"/>
    <mergeCell ref="N31:O31"/>
    <mergeCell ref="N32:O32"/>
    <mergeCell ref="N33:O33"/>
    <mergeCell ref="N34:O34"/>
    <mergeCell ref="N35:O35"/>
    <mergeCell ref="N26:O26"/>
    <mergeCell ref="N27:O27"/>
    <mergeCell ref="N28:O28"/>
    <mergeCell ref="N29:O29"/>
    <mergeCell ref="N30:O30"/>
    <mergeCell ref="N21:O21"/>
    <mergeCell ref="N22:O22"/>
    <mergeCell ref="P71:R71"/>
    <mergeCell ref="P73:R73"/>
    <mergeCell ref="M73:O73"/>
    <mergeCell ref="B76:R79"/>
    <mergeCell ref="B75:R75"/>
    <mergeCell ref="N72:O72"/>
    <mergeCell ref="N71:O71"/>
    <mergeCell ref="P66:R66"/>
    <mergeCell ref="P67:R67"/>
    <mergeCell ref="P68:R68"/>
    <mergeCell ref="P69:R69"/>
    <mergeCell ref="P70:R70"/>
    <mergeCell ref="B72:H72"/>
    <mergeCell ref="P61:R61"/>
    <mergeCell ref="P62:R62"/>
    <mergeCell ref="P63:R63"/>
    <mergeCell ref="P64:R64"/>
    <mergeCell ref="P65:R65"/>
    <mergeCell ref="P56:R56"/>
    <mergeCell ref="P57:R57"/>
    <mergeCell ref="P58:R58"/>
    <mergeCell ref="P59:R59"/>
    <mergeCell ref="P60:R60"/>
    <mergeCell ref="P51:R51"/>
    <mergeCell ref="P52:R52"/>
    <mergeCell ref="P53:R53"/>
    <mergeCell ref="B48:C48"/>
    <mergeCell ref="P54:R54"/>
    <mergeCell ref="B39:H39"/>
    <mergeCell ref="P55:R55"/>
    <mergeCell ref="M40:O40"/>
    <mergeCell ref="B43:R46"/>
    <mergeCell ref="B42:R42"/>
    <mergeCell ref="P49:R49"/>
    <mergeCell ref="P50:R50"/>
    <mergeCell ref="N49:O49"/>
    <mergeCell ref="N50:O50"/>
    <mergeCell ref="P40:R40"/>
    <mergeCell ref="P28:R28"/>
    <mergeCell ref="P29:R29"/>
    <mergeCell ref="P35:R35"/>
    <mergeCell ref="P36:R36"/>
    <mergeCell ref="P37:R37"/>
    <mergeCell ref="P38:R38"/>
    <mergeCell ref="P30:R30"/>
    <mergeCell ref="P31:R31"/>
    <mergeCell ref="P32:R32"/>
    <mergeCell ref="P33:R33"/>
    <mergeCell ref="P34:R34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C12:D12"/>
    <mergeCell ref="B101:Q101"/>
    <mergeCell ref="AF16:AG16"/>
    <mergeCell ref="K8:O8"/>
    <mergeCell ref="K9:L9"/>
    <mergeCell ref="D4:L4"/>
    <mergeCell ref="C8:G8"/>
    <mergeCell ref="C9:G9"/>
    <mergeCell ref="C10:G10"/>
    <mergeCell ref="B5:C5"/>
    <mergeCell ref="B6:C6"/>
    <mergeCell ref="D5:E5"/>
    <mergeCell ref="B4:C4"/>
    <mergeCell ref="D6:E6"/>
    <mergeCell ref="P16:R16"/>
    <mergeCell ref="M4:O4"/>
    <mergeCell ref="B15:C15"/>
    <mergeCell ref="N16:O16"/>
    <mergeCell ref="B82:E82"/>
    <mergeCell ref="B83:E84"/>
    <mergeCell ref="V17:W17"/>
    <mergeCell ref="T16:U16"/>
    <mergeCell ref="P17:R17"/>
    <mergeCell ref="P18:R18"/>
  </mergeCells>
  <conditionalFormatting sqref="J19:J38 J52:J71">
    <cfRule type="expression" dxfId="36" priority="86">
      <formula>OR(G19=$U$17,G19=$U$18,G19=$U$21,G19=$U$22,G19=$U$23,G19=$U$24,G19=$U$25,G19=$U$26,G19=$U$27,G19=$U$28,G19=$U$29,G19=$U$30)</formula>
    </cfRule>
  </conditionalFormatting>
  <conditionalFormatting sqref="K19:K38 K52:K71">
    <cfRule type="expression" dxfId="35" priority="88">
      <formula>OR(G19=$U$17,G19=$U$18,G19=$U$19,G19=$U$20,G19=$U$21,G19=$U$28,G19=$U$29,G19=$U$30,G19=$U$31)</formula>
    </cfRule>
  </conditionalFormatting>
  <conditionalFormatting sqref="I52:I71 I19:I38">
    <cfRule type="expression" dxfId="34" priority="92">
      <formula>OR(G19=$U$19,G19=$U$21,G19=$U$22,G19=$U$23,G19=$U$24,G19=$U$25,G19=$U$26,G19=$U$27,G19=$U$28,G19=$U$29,G19=$U$30,G19=$U$17,G19=$U$31)</formula>
    </cfRule>
  </conditionalFormatting>
  <conditionalFormatting sqref="L19:L38 L52:L71">
    <cfRule type="expression" dxfId="33" priority="52">
      <formula>OR(G19=$U$17,G19=$U$18,G19=$U$19,G19=$U$20,G19=$U$22,G19=$U$23,G19=$U$24,G19=$U$25,G19=$U$26,G19=$U$27, G19=$U$31)</formula>
    </cfRule>
  </conditionalFormatting>
  <conditionalFormatting sqref="K12:M13">
    <cfRule type="expression" dxfId="32" priority="51">
      <formula>$K$9="ADJ"</formula>
    </cfRule>
  </conditionalFormatting>
  <conditionalFormatting sqref="N12:P13">
    <cfRule type="expression" dxfId="31" priority="50">
      <formula>$K$9="ADJ"</formula>
    </cfRule>
  </conditionalFormatting>
  <conditionalFormatting sqref="H19:H38 H52:H71">
    <cfRule type="expression" dxfId="30" priority="49">
      <formula>OR(G19&lt;&gt;$U$31)</formula>
    </cfRule>
  </conditionalFormatting>
  <conditionalFormatting sqref="N52:N71 N17:N38">
    <cfRule type="expression" dxfId="29" priority="48">
      <formula>OR(N17="Column H")</formula>
    </cfRule>
  </conditionalFormatting>
  <conditionalFormatting sqref="N50:N51">
    <cfRule type="expression" dxfId="28" priority="36">
      <formula>OR(N50="Column H")</formula>
    </cfRule>
  </conditionalFormatting>
  <conditionalFormatting sqref="J50:J51">
    <cfRule type="expression" dxfId="27" priority="8">
      <formula>OR(G50=$U$17,G50=$U$18,G50=$U$21,G50=$U$22,G50=$U$23,G50=$U$24,G50=$U$25,G50=$U$26,G50=$U$27,G50=$U$28,G50=$U$29,G50=$U$30)</formula>
    </cfRule>
  </conditionalFormatting>
  <conditionalFormatting sqref="K50:K51">
    <cfRule type="expression" dxfId="26" priority="9">
      <formula>OR(G50=$U$17,G50=$U$18,G50=$U$19,G50=$U$20,G50=$U$21,G50=$U$28,G50=$U$29,G50=$U$30,G50=$U$31)</formula>
    </cfRule>
  </conditionalFormatting>
  <conditionalFormatting sqref="I50:I51">
    <cfRule type="expression" dxfId="25" priority="10">
      <formula>OR(G50=$U$19,G50=$U$21,G50=$U$22,G50=$U$23,G50=$U$24,G50=$U$25,G50=$U$26,G50=$U$27,G50=$U$28,G50=$U$29,G50=$U$30,G50=$U$17,G50=$U$31)</formula>
    </cfRule>
  </conditionalFormatting>
  <conditionalFormatting sqref="L50:L51">
    <cfRule type="expression" dxfId="24" priority="7">
      <formula>OR(G50=$U$17,G50=$U$18,G50=$U$19,G50=$U$20,G50=$U$22,G50=$U$23,G50=$U$24,G50=$U$25,G50=$U$26,G50=$U$27, G50=$U$31)</formula>
    </cfRule>
  </conditionalFormatting>
  <conditionalFormatting sqref="H50:H51">
    <cfRule type="expression" dxfId="23" priority="6">
      <formula>OR(G50&lt;&gt;$U$31)</formula>
    </cfRule>
  </conditionalFormatting>
  <conditionalFormatting sqref="J17:J18">
    <cfRule type="expression" dxfId="22" priority="3">
      <formula>OR(G17=$U$17,G17=$U$18,G17=$U$21,G17=$U$22,G17=$U$23,G17=$U$24,G17=$U$25,G17=$U$26,G17=$U$27,G17=$U$28,G17=$U$29,G17=$U$30)</formula>
    </cfRule>
  </conditionalFormatting>
  <conditionalFormatting sqref="K17:K18">
    <cfRule type="expression" dxfId="21" priority="4">
      <formula>OR(G17=$U$17,G17=$U$18,G17=$U$19,G17=$U$20,G17=$U$21,G17=$U$28,G17=$U$29,G17=$U$30,G17=$U$31)</formula>
    </cfRule>
  </conditionalFormatting>
  <conditionalFormatting sqref="I17:I18">
    <cfRule type="expression" dxfId="20" priority="5">
      <formula>OR(G17=$U$19,G17=$U$21,G17=$U$22,G17=$U$23,G17=$U$24,G17=$U$25,G17=$U$26,G17=$U$27,G17=$U$28,G17=$U$29,G17=$U$30,G17=$U$17,G17=$U$31)</formula>
    </cfRule>
  </conditionalFormatting>
  <conditionalFormatting sqref="L17:L18">
    <cfRule type="expression" dxfId="19" priority="2">
      <formula>OR(G17=$U$17,G17=$U$18,G17=$U$19,G17=$U$20,G17=$U$22,G17=$U$23,G17=$U$24,G17=$U$25,G17=$U$26,G17=$U$27, G17=$U$31)</formula>
    </cfRule>
  </conditionalFormatting>
  <conditionalFormatting sqref="H17:H18">
    <cfRule type="expression" dxfId="18" priority="1">
      <formula>OR(G17&lt;&gt;$U$31)</formula>
    </cfRule>
  </conditionalFormatting>
  <dataValidations count="9">
    <dataValidation type="list" allowBlank="1" showInputMessage="1" showErrorMessage="1" sqref="K12:K13">
      <formula1>$X$18:$X$22</formula1>
    </dataValidation>
    <dataValidation type="list" allowBlank="1" showInputMessage="1" showErrorMessage="1" sqref="D5">
      <formula1>$Z$18:$Z$19</formula1>
    </dataValidation>
    <dataValidation type="list" allowBlank="1" showInputMessage="1" showErrorMessage="1" sqref="L12:L13">
      <formula1>$Y$18:$Y$41</formula1>
    </dataValidation>
    <dataValidation type="whole" allowBlank="1" showInputMessage="1" showErrorMessage="1" errorTitle="Flat Credit Rate" error="You must enter a number between (or equal to) $525 - $1,200." sqref="N12:P13">
      <formula1>525</formula1>
      <formula2>1200</formula2>
    </dataValidation>
    <dataValidation type="list" allowBlank="1" showInputMessage="1" showErrorMessage="1" sqref="G50:G71 G17:G38">
      <formula1>$U$17:$U$31</formula1>
    </dataValidation>
    <dataValidation type="list" allowBlank="1" showInputMessage="1" showErrorMessage="1" sqref="H50:H71 H17:H38">
      <formula1>$AL$18:$AL$34</formula1>
    </dataValidation>
    <dataValidation type="list" allowBlank="1" showInputMessage="1" showErrorMessage="1" sqref="K9:L9">
      <formula1>$V$18:$V$22</formula1>
    </dataValidation>
    <dataValidation type="textLength" allowBlank="1" showInputMessage="1" showErrorMessage="1" errorTitle="SEMA4 ID" error="The SEMA4 ID must be eight (8) characters long." sqref="C12:D12">
      <formula1>8</formula1>
      <formula2>8</formula2>
    </dataValidation>
    <dataValidation type="list" allowBlank="1" showInputMessage="1" showErrorMessage="1" sqref="D4:L4">
      <formula1>$AA$18:$AA$47</formula1>
    </dataValidation>
  </dataValidations>
  <printOptions horizontalCentered="1"/>
  <pageMargins left="0" right="0" top="0.47" bottom="0.28999999999999998" header="0.17" footer="0.17"/>
  <pageSetup scale="75" fitToHeight="350" orientation="landscape" r:id="rId1"/>
  <headerFooter alignWithMargins="0">
    <oddHeader xml:space="preserve">&amp;C&amp;"-,Bold"&amp;12FACULTY LOAD SHEET&amp;R
         &amp;D  &amp;T
</oddHeader>
    <oddFooter>&amp;C&amp;8Page &amp;P of &amp;N</oddFooter>
  </headerFooter>
  <rowBreaks count="2" manualBreakCount="2">
    <brk id="46" min="1" max="16" man="1"/>
    <brk id="8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FD107"/>
  <sheetViews>
    <sheetView showGridLines="0" zoomScaleNormal="100" zoomScaleSheetLayoutView="70" workbookViewId="0">
      <selection activeCell="K9" sqref="K9:L9"/>
    </sheetView>
  </sheetViews>
  <sheetFormatPr defaultColWidth="0" defaultRowHeight="14.6" x14ac:dyDescent="0.4"/>
  <cols>
    <col min="1" max="1" width="1.07421875" style="19" customWidth="1"/>
    <col min="2" max="2" width="11" style="19" customWidth="1"/>
    <col min="3" max="3" width="7.3828125" style="19" customWidth="1"/>
    <col min="4" max="4" width="10" style="19" bestFit="1" customWidth="1"/>
    <col min="5" max="5" width="12.61328125" style="19" bestFit="1" customWidth="1"/>
    <col min="6" max="6" width="24.61328125" style="19" customWidth="1"/>
    <col min="7" max="7" width="20.921875" style="19" bestFit="1" customWidth="1"/>
    <col min="8" max="8" width="6.3046875" style="180" customWidth="1"/>
    <col min="9" max="9" width="7.61328125" style="137" customWidth="1"/>
    <col min="10" max="10" width="8.07421875" style="19" customWidth="1"/>
    <col min="11" max="11" width="9" style="19" customWidth="1"/>
    <col min="12" max="12" width="8.3828125" style="19" customWidth="1"/>
    <col min="13" max="13" width="11.3828125" style="19" customWidth="1"/>
    <col min="14" max="14" width="5.61328125" style="19" bestFit="1" customWidth="1"/>
    <col min="15" max="15" width="6.921875" style="19" customWidth="1"/>
    <col min="16" max="17" width="6" style="19" customWidth="1"/>
    <col min="18" max="18" width="16" style="19" customWidth="1"/>
    <col min="19" max="19" width="2.69140625" style="19" customWidth="1"/>
    <col min="20" max="20" width="3.3828125" style="137" hidden="1" customWidth="1"/>
    <col min="21" max="21" width="19.921875" style="19" hidden="1" customWidth="1"/>
    <col min="22" max="22" width="4.3828125" style="19" hidden="1" customWidth="1"/>
    <col min="23" max="23" width="19.69140625" style="19" hidden="1" customWidth="1"/>
    <col min="24" max="24" width="7.921875" style="137" hidden="1" customWidth="1"/>
    <col min="25" max="26" width="5" style="137" hidden="1" customWidth="1"/>
    <col min="27" max="27" width="47" style="19" hidden="1" customWidth="1"/>
    <col min="28" max="31" width="8.3828125" style="137" hidden="1" customWidth="1"/>
    <col min="32" max="32" width="7.3046875" style="19" hidden="1" customWidth="1"/>
    <col min="33" max="33" width="22.69140625" style="19" hidden="1" customWidth="1"/>
    <col min="34" max="34" width="26.61328125" style="19" hidden="1" customWidth="1"/>
    <col min="35" max="35" width="7.3046875" style="19" hidden="1" customWidth="1"/>
    <col min="36" max="36" width="11" style="19" hidden="1" customWidth="1"/>
    <col min="37" max="37" width="8.921875" style="176" hidden="1" customWidth="1"/>
    <col min="38" max="16384" width="0" style="19" hidden="1"/>
  </cols>
  <sheetData>
    <row r="1" spans="1:16384" ht="7.4" customHeight="1" x14ac:dyDescent="0.4">
      <c r="S1" s="137"/>
      <c r="T1" s="19"/>
      <c r="W1" s="137"/>
      <c r="Z1" s="19"/>
    </row>
    <row r="2" spans="1:16384" ht="18.45" x14ac:dyDescent="0.5">
      <c r="B2" s="311" t="s">
        <v>192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7"/>
      <c r="T2" s="19"/>
      <c r="W2" s="137"/>
      <c r="Z2" s="19"/>
    </row>
    <row r="3" spans="1:16384" ht="7.4" customHeight="1" x14ac:dyDescent="0.4">
      <c r="S3" s="137"/>
      <c r="T3" s="19"/>
      <c r="W3" s="137"/>
      <c r="Z3" s="19"/>
    </row>
    <row r="4" spans="1:16384" x14ac:dyDescent="0.4">
      <c r="B4" s="223" t="s">
        <v>76</v>
      </c>
      <c r="C4" s="223"/>
      <c r="D4" s="222" t="s">
        <v>49</v>
      </c>
      <c r="E4" s="222"/>
      <c r="F4" s="222"/>
      <c r="G4" s="222"/>
      <c r="H4" s="222"/>
      <c r="I4" s="222"/>
      <c r="J4" s="222"/>
      <c r="K4" s="222"/>
      <c r="L4" s="222"/>
      <c r="M4" s="223" t="s">
        <v>21</v>
      </c>
      <c r="N4" s="223"/>
      <c r="O4" s="223"/>
      <c r="P4" s="305" t="str">
        <f>IF(ISBLANK($D$5),"",IF($D$5=$Z$18,"2016-17","2017-18"))</f>
        <v>2017-18</v>
      </c>
      <c r="Q4" s="305"/>
      <c r="R4" s="305"/>
      <c r="S4" s="137"/>
      <c r="T4" s="19"/>
      <c r="W4" s="137"/>
      <c r="Z4" s="19"/>
    </row>
    <row r="5" spans="1:16384" x14ac:dyDescent="0.4">
      <c r="B5" s="223" t="s">
        <v>35</v>
      </c>
      <c r="C5" s="223"/>
      <c r="D5" s="221">
        <v>2018</v>
      </c>
      <c r="E5" s="221"/>
      <c r="J5" s="21"/>
      <c r="K5" s="22"/>
      <c r="L5" s="22"/>
      <c r="M5" s="22"/>
      <c r="N5" s="22"/>
      <c r="O5" s="22"/>
      <c r="S5" s="137"/>
      <c r="T5" s="19"/>
      <c r="W5" s="137"/>
      <c r="Z5" s="19"/>
    </row>
    <row r="6" spans="1:16384" s="23" customFormat="1" x14ac:dyDescent="0.4">
      <c r="B6" s="224" t="s">
        <v>22</v>
      </c>
      <c r="C6" s="224"/>
      <c r="D6" s="225">
        <f ca="1">TODAY()</f>
        <v>43712</v>
      </c>
      <c r="E6" s="225"/>
      <c r="F6" s="21"/>
      <c r="G6" s="21"/>
      <c r="H6" s="181"/>
      <c r="I6" s="24"/>
      <c r="J6" s="25"/>
      <c r="K6" s="25"/>
      <c r="L6" s="25"/>
      <c r="M6" s="25"/>
      <c r="N6" s="25"/>
      <c r="O6" s="25"/>
      <c r="S6" s="26"/>
      <c r="W6" s="26"/>
      <c r="X6" s="26"/>
      <c r="Y6" s="26"/>
      <c r="AB6" s="26"/>
      <c r="AC6" s="26"/>
      <c r="AD6" s="26"/>
      <c r="AE6" s="26"/>
      <c r="AK6" s="177"/>
    </row>
    <row r="7" spans="1:16384" s="23" customFormat="1" x14ac:dyDescent="0.4">
      <c r="B7" s="27"/>
      <c r="C7" s="28"/>
      <c r="D7" s="28"/>
      <c r="E7" s="28"/>
      <c r="F7" s="28"/>
      <c r="G7" s="28"/>
      <c r="H7" s="182"/>
      <c r="I7" s="29"/>
      <c r="J7" s="28"/>
      <c r="K7" s="28"/>
      <c r="L7" s="28"/>
      <c r="O7" s="27"/>
      <c r="S7" s="26"/>
      <c r="W7" s="26"/>
      <c r="X7" s="26"/>
      <c r="Y7" s="26"/>
      <c r="AB7" s="26"/>
      <c r="AC7" s="26"/>
      <c r="AD7" s="26"/>
      <c r="AE7" s="26"/>
      <c r="AK7" s="177"/>
    </row>
    <row r="8" spans="1:16384" s="31" customFormat="1" x14ac:dyDescent="0.4">
      <c r="A8" s="23"/>
      <c r="B8" s="30" t="s">
        <v>23</v>
      </c>
      <c r="C8" s="314"/>
      <c r="D8" s="314"/>
      <c r="E8" s="314"/>
      <c r="F8" s="314"/>
      <c r="G8" s="209"/>
      <c r="H8" s="205"/>
      <c r="I8" s="26"/>
      <c r="J8" s="30" t="s">
        <v>238</v>
      </c>
      <c r="K8" s="313"/>
      <c r="L8" s="313"/>
      <c r="M8" s="313"/>
      <c r="N8" s="313"/>
      <c r="O8" s="313"/>
      <c r="P8" s="23"/>
      <c r="Q8" s="23"/>
      <c r="R8" s="23"/>
      <c r="S8" s="26"/>
      <c r="T8" s="23"/>
      <c r="U8" s="23"/>
      <c r="V8" s="23"/>
      <c r="W8" s="26"/>
      <c r="X8" s="26"/>
      <c r="Y8" s="26"/>
      <c r="Z8" s="23"/>
      <c r="AA8" s="23"/>
      <c r="AB8" s="26"/>
      <c r="AC8" s="26"/>
      <c r="AD8" s="26"/>
      <c r="AE8" s="26"/>
      <c r="AF8" s="23"/>
      <c r="AG8" s="23"/>
      <c r="AH8" s="23"/>
      <c r="AI8" s="23"/>
      <c r="AJ8" s="23"/>
      <c r="AK8" s="177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pans="1:16384" s="23" customFormat="1" x14ac:dyDescent="0.4">
      <c r="B9" s="30" t="s">
        <v>29</v>
      </c>
      <c r="C9" s="314"/>
      <c r="D9" s="314"/>
      <c r="E9" s="314"/>
      <c r="F9" s="314"/>
      <c r="G9" s="209"/>
      <c r="H9" s="205"/>
      <c r="I9" s="26"/>
      <c r="J9" s="30" t="s">
        <v>19</v>
      </c>
      <c r="K9" s="221"/>
      <c r="L9" s="221"/>
      <c r="M9" s="32"/>
      <c r="N9" s="32"/>
      <c r="O9" s="32"/>
      <c r="S9" s="26"/>
      <c r="W9" s="26"/>
      <c r="X9" s="26"/>
      <c r="Y9" s="26"/>
      <c r="AB9" s="26"/>
      <c r="AC9" s="26"/>
      <c r="AD9" s="26"/>
      <c r="AE9" s="26"/>
      <c r="AK9" s="177"/>
    </row>
    <row r="10" spans="1:16384" s="23" customFormat="1" x14ac:dyDescent="0.4">
      <c r="B10" s="30" t="s">
        <v>30</v>
      </c>
      <c r="C10" s="314"/>
      <c r="D10" s="314"/>
      <c r="E10" s="314"/>
      <c r="F10" s="314"/>
      <c r="G10" s="209"/>
      <c r="H10" s="205"/>
      <c r="I10" s="26"/>
      <c r="M10" s="33"/>
      <c r="N10" s="33"/>
      <c r="O10" s="33"/>
      <c r="S10" s="26"/>
      <c r="W10" s="26"/>
      <c r="X10" s="26"/>
      <c r="Y10" s="26"/>
      <c r="AB10" s="26"/>
      <c r="AC10" s="26"/>
      <c r="AD10" s="26"/>
      <c r="AE10" s="26"/>
      <c r="AK10" s="177"/>
    </row>
    <row r="11" spans="1:16384" x14ac:dyDescent="0.4">
      <c r="F11" s="34"/>
      <c r="G11" s="137"/>
      <c r="J11" s="21"/>
      <c r="K11" s="35" t="s">
        <v>32</v>
      </c>
      <c r="L11" s="35" t="s">
        <v>33</v>
      </c>
      <c r="M11" s="35" t="s">
        <v>31</v>
      </c>
      <c r="N11" s="306" t="str">
        <f>IF(K9="ADJ","Flat Credit Rate","")</f>
        <v/>
      </c>
      <c r="O11" s="306"/>
      <c r="P11" s="306"/>
      <c r="Q11" s="35"/>
      <c r="S11" s="137"/>
      <c r="T11" s="36"/>
      <c r="U11" s="37"/>
      <c r="V11" s="37"/>
      <c r="W11" s="137"/>
      <c r="Z11" s="19"/>
    </row>
    <row r="12" spans="1:16384" x14ac:dyDescent="0.4">
      <c r="B12" s="38" t="s">
        <v>232</v>
      </c>
      <c r="C12" s="314"/>
      <c r="D12" s="314"/>
      <c r="F12" s="34"/>
      <c r="G12" s="137"/>
      <c r="J12" s="38" t="str">
        <f>IF(ISBLANK($D$5),"",IF($D$5=$Z$18,"Fall 16","Fall 17"))</f>
        <v>Fall 17</v>
      </c>
      <c r="K12" s="112"/>
      <c r="L12" s="112"/>
      <c r="M12" s="167" t="str">
        <f>IFERROR(IF($J12="Fall 16",VLOOKUP(CONCATENATE(K12,L12),'FY 17 (1)'!A:D,4,FALSE),IF($J12="Spring 17",VLOOKUP(CONCATENATE(K12,L12),'FY 17 (2)'!A:D,4,FALSE),IF(OR($J12="Fall 17",$J12="Spring 18"),VLOOKUP(CONCATENATE(K12,L12),'FY 18'!A:D,4,FALSE),""))),"")</f>
        <v/>
      </c>
      <c r="N12" s="307"/>
      <c r="O12" s="308"/>
      <c r="P12" s="308"/>
      <c r="Q12"/>
      <c r="S12" s="137"/>
      <c r="T12" s="36"/>
      <c r="U12" s="37"/>
      <c r="V12" s="37"/>
      <c r="W12" s="137"/>
      <c r="Z12" s="19"/>
    </row>
    <row r="13" spans="1:16384" x14ac:dyDescent="0.4">
      <c r="F13" s="34"/>
      <c r="G13" s="137"/>
      <c r="J13" s="38" t="str">
        <f>IF(ISBLANK($D$5),"",IF($D$5=$Z$18,CONCATENATE("Spring"," ",RIGHT($Z$18,2)),CONCATENATE("Spring"," ",RIGHT($Z$19,2))))</f>
        <v>Spring 18</v>
      </c>
      <c r="K13" s="112"/>
      <c r="L13" s="112"/>
      <c r="M13" s="167" t="str">
        <f>IFERROR(IF($J13="Fall 16",VLOOKUP(CONCATENATE(K13,L13),'FY 17 (1)'!A:D,4,FALSE),IF($J13="Spring 17",VLOOKUP(CONCATENATE(K13,L13),'FY 17 (2)'!A:D,4,FALSE),IF(OR($J13="Fall 17",$J13="Spring 18"),VLOOKUP(CONCATENATE(K13,L13),'FY 18'!A:D,4,FALSE),""))),"")</f>
        <v/>
      </c>
      <c r="N13" s="307"/>
      <c r="O13" s="308"/>
      <c r="P13" s="308"/>
      <c r="Q13"/>
      <c r="S13" s="137"/>
      <c r="T13" s="36"/>
      <c r="U13" s="37"/>
      <c r="V13" s="37"/>
      <c r="W13" s="137"/>
      <c r="Z13" s="19"/>
    </row>
    <row r="14" spans="1:16384" x14ac:dyDescent="0.4">
      <c r="F14" s="34"/>
      <c r="G14" s="34"/>
      <c r="H14" s="183"/>
      <c r="S14" s="137"/>
      <c r="T14" s="36"/>
      <c r="U14" s="37"/>
      <c r="V14" s="37"/>
      <c r="W14" s="137"/>
      <c r="Z14" s="19"/>
    </row>
    <row r="15" spans="1:16384" ht="15.65" customHeight="1" x14ac:dyDescent="0.4">
      <c r="B15" s="323" t="s">
        <v>2</v>
      </c>
      <c r="C15" s="324"/>
      <c r="D15" s="121"/>
      <c r="S15" s="137"/>
      <c r="T15" s="36"/>
      <c r="U15" s="39"/>
      <c r="V15" s="39"/>
      <c r="W15" s="137"/>
      <c r="Z15" s="19"/>
    </row>
    <row r="16" spans="1:16384" ht="60.75" customHeight="1" thickBot="1" x14ac:dyDescent="0.45">
      <c r="B16" s="40" t="s">
        <v>0</v>
      </c>
      <c r="C16" s="40" t="s">
        <v>195</v>
      </c>
      <c r="D16" s="40" t="s">
        <v>194</v>
      </c>
      <c r="E16" s="40" t="s">
        <v>196</v>
      </c>
      <c r="F16" s="40" t="s">
        <v>1</v>
      </c>
      <c r="G16" s="40" t="s">
        <v>233</v>
      </c>
      <c r="H16" s="184" t="s">
        <v>228</v>
      </c>
      <c r="I16" s="41" t="s">
        <v>197</v>
      </c>
      <c r="J16" s="41" t="s">
        <v>198</v>
      </c>
      <c r="K16" s="41" t="s">
        <v>36</v>
      </c>
      <c r="L16" s="206" t="s">
        <v>240</v>
      </c>
      <c r="M16" s="110" t="s">
        <v>215</v>
      </c>
      <c r="N16" s="325" t="s">
        <v>20</v>
      </c>
      <c r="O16" s="326"/>
      <c r="P16" s="226" t="s">
        <v>4</v>
      </c>
      <c r="Q16" s="227"/>
      <c r="R16" s="228"/>
      <c r="T16" s="243" t="s">
        <v>47</v>
      </c>
      <c r="U16" s="243"/>
      <c r="V16" s="43"/>
      <c r="W16" s="43"/>
      <c r="AF16" s="219"/>
      <c r="AG16" s="219"/>
    </row>
    <row r="17" spans="2:40" s="44" customFormat="1" ht="14.9" customHeight="1" thickTop="1" x14ac:dyDescent="0.4">
      <c r="B17" s="165"/>
      <c r="C17" s="165"/>
      <c r="D17" s="165"/>
      <c r="E17" s="165"/>
      <c r="F17" s="166"/>
      <c r="G17" s="128"/>
      <c r="H17" s="188"/>
      <c r="I17" s="118"/>
      <c r="J17" s="114"/>
      <c r="K17" s="114"/>
      <c r="L17" s="114"/>
      <c r="M17" s="171" t="str">
        <f>IF(ISBLANK($G17),"",IF($G17=$U$18,I17,IF($G17=$U$19,J17,IF($G17=$U$20,SUM(I17:J17),IF(OR($G17=$U$22,$G17=$U$23,$G17=$U$24,$G17=$U$25,$G17=$U$26,$G17=$U$27),K17,IF($G17=$U$31,J17,IF($G17=$U$21,L17*$AF$18/$AF$19,IF(OR(G17=$U$28,G17=$U$29,G17=$U$30),L17/$AG$18*$AG$19,""))))))))</f>
        <v/>
      </c>
      <c r="N17" s="315" t="str">
        <f t="shared" ref="N17:N30" si="0">IF(OR(ISBLANK(G17),M17=""),"",IF(G17=$U$31,IF(ISBLANK(H17),"Column H",ROUND(M17*H17,4)),ROUND(IF(G17=$U$18,M17*1,IF(G17=$U$19,M17*2,IF(G17=$U$20,SUM(I17*1,J17*2),IF(OR(G17=$U$22,G17=$U$23,G17=$U$24,G17=$U$25,G17=$U$26,G17=$U$27),M17*($AF$19/$AF$18),IF(G17=$U$21,L17,IF(OR(G17=$U$28,G17=$U$29,G17=$U$30),L17/$AH$18*$AH$19)))))),4)))</f>
        <v/>
      </c>
      <c r="O17" s="316"/>
      <c r="P17" s="317"/>
      <c r="Q17" s="318"/>
      <c r="R17" s="319"/>
      <c r="T17" s="47"/>
      <c r="U17" s="47"/>
      <c r="V17" s="242" t="s">
        <v>178</v>
      </c>
      <c r="W17" s="242"/>
      <c r="X17" s="45" t="s">
        <v>32</v>
      </c>
      <c r="Y17" s="46" t="s">
        <v>33</v>
      </c>
      <c r="Z17" s="45" t="s">
        <v>179</v>
      </c>
      <c r="AA17" s="47" t="s">
        <v>65</v>
      </c>
      <c r="AB17" s="136" t="s">
        <v>211</v>
      </c>
      <c r="AC17" s="136" t="s">
        <v>212</v>
      </c>
      <c r="AD17" s="136" t="s">
        <v>213</v>
      </c>
      <c r="AE17" s="136" t="s">
        <v>210</v>
      </c>
      <c r="AF17" s="136" t="s">
        <v>224</v>
      </c>
      <c r="AG17" s="46" t="s">
        <v>187</v>
      </c>
      <c r="AH17" s="45" t="s">
        <v>189</v>
      </c>
      <c r="AI17" s="136" t="s">
        <v>222</v>
      </c>
      <c r="AJ17" s="196" t="s">
        <v>223</v>
      </c>
      <c r="AK17" s="197" t="s">
        <v>230</v>
      </c>
    </row>
    <row r="18" spans="2:40" s="23" customFormat="1" x14ac:dyDescent="0.4">
      <c r="B18" s="2"/>
      <c r="C18" s="2"/>
      <c r="D18" s="2"/>
      <c r="E18" s="2"/>
      <c r="F18" s="105"/>
      <c r="G18" s="129"/>
      <c r="H18" s="185"/>
      <c r="I18" s="119"/>
      <c r="J18" s="115"/>
      <c r="K18" s="115"/>
      <c r="L18" s="115"/>
      <c r="M18" s="172" t="str">
        <f t="shared" ref="M18:M38" si="1">IF(ISBLANK($G18),"",IF($G18=$U$18,I18,IF($G18=$U$19,J18,IF($G18=$U$20,SUM(I18:J18),IF(OR($G18=$U$22,$G18=$U$23,$G18=$U$24,$G18=$U$25,$G18=$U$26,$G18=$U$27),K18,IF($G18=$U$31,J18,IF($G18=$U$21,L18*$AF$18/$AF$19,IF(OR(G18=$U$28,G18=$U$29,G18=$U$30),L18/$AG$18*$AG$19,""))))))))</f>
        <v/>
      </c>
      <c r="N18" s="285" t="str">
        <f t="shared" si="0"/>
        <v/>
      </c>
      <c r="O18" s="285"/>
      <c r="P18" s="320"/>
      <c r="Q18" s="321"/>
      <c r="R18" s="322"/>
      <c r="T18" s="48" t="s">
        <v>44</v>
      </c>
      <c r="U18" s="49" t="s">
        <v>10</v>
      </c>
      <c r="V18" s="50" t="s">
        <v>6</v>
      </c>
      <c r="W18" s="50" t="s">
        <v>24</v>
      </c>
      <c r="X18" s="51">
        <v>1</v>
      </c>
      <c r="Y18" s="52">
        <v>1</v>
      </c>
      <c r="Z18" s="53">
        <v>2017</v>
      </c>
      <c r="AA18" s="50" t="s">
        <v>48</v>
      </c>
      <c r="AB18" s="54">
        <v>85</v>
      </c>
      <c r="AC18" s="54">
        <v>86</v>
      </c>
      <c r="AD18" s="54">
        <v>85</v>
      </c>
      <c r="AE18" s="54">
        <v>86</v>
      </c>
      <c r="AF18" s="54">
        <v>16</v>
      </c>
      <c r="AG18" s="52">
        <v>35</v>
      </c>
      <c r="AH18" s="53">
        <v>35</v>
      </c>
      <c r="AI18" s="52">
        <v>32</v>
      </c>
      <c r="AJ18" s="53">
        <v>171</v>
      </c>
      <c r="AK18" s="198">
        <v>2</v>
      </c>
      <c r="AM18" s="44"/>
      <c r="AN18" s="44"/>
    </row>
    <row r="19" spans="2:40" s="23" customFormat="1" x14ac:dyDescent="0.4">
      <c r="B19" s="2"/>
      <c r="C19" s="2"/>
      <c r="D19" s="2"/>
      <c r="E19" s="2"/>
      <c r="F19" s="1"/>
      <c r="G19" s="129"/>
      <c r="H19" s="185"/>
      <c r="I19" s="106"/>
      <c r="J19" s="2"/>
      <c r="K19" s="2"/>
      <c r="L19" s="2"/>
      <c r="M19" s="172" t="str">
        <f t="shared" si="1"/>
        <v/>
      </c>
      <c r="N19" s="285" t="str">
        <f t="shared" si="0"/>
        <v/>
      </c>
      <c r="O19" s="285"/>
      <c r="P19" s="320"/>
      <c r="Q19" s="321"/>
      <c r="R19" s="322"/>
      <c r="T19" s="55" t="s">
        <v>46</v>
      </c>
      <c r="U19" s="50" t="s">
        <v>11</v>
      </c>
      <c r="V19" s="50" t="s">
        <v>15</v>
      </c>
      <c r="W19" s="50" t="s">
        <v>25</v>
      </c>
      <c r="X19" s="51">
        <v>2</v>
      </c>
      <c r="Y19" s="52">
        <v>2</v>
      </c>
      <c r="Z19" s="53">
        <v>2018</v>
      </c>
      <c r="AA19" s="50" t="s">
        <v>50</v>
      </c>
      <c r="AB19" s="55">
        <v>85</v>
      </c>
      <c r="AC19" s="55">
        <v>86</v>
      </c>
      <c r="AD19" s="55">
        <v>85</v>
      </c>
      <c r="AE19" s="55">
        <v>86</v>
      </c>
      <c r="AF19" s="55">
        <v>27</v>
      </c>
      <c r="AG19" s="52">
        <v>16</v>
      </c>
      <c r="AH19" s="53">
        <v>27</v>
      </c>
      <c r="AI19" s="52">
        <v>54</v>
      </c>
      <c r="AJ19" s="26"/>
      <c r="AK19" s="198">
        <f>AK18+0.5</f>
        <v>2.5</v>
      </c>
      <c r="AM19" s="44"/>
      <c r="AN19" s="44"/>
    </row>
    <row r="20" spans="2:40" s="23" customFormat="1" x14ac:dyDescent="0.4">
      <c r="B20" s="2"/>
      <c r="C20" s="2"/>
      <c r="D20" s="2"/>
      <c r="E20" s="2"/>
      <c r="F20" s="1"/>
      <c r="G20" s="129"/>
      <c r="H20" s="185"/>
      <c r="I20" s="106"/>
      <c r="J20" s="2"/>
      <c r="K20" s="2"/>
      <c r="L20" s="2"/>
      <c r="M20" s="172" t="str">
        <f t="shared" si="1"/>
        <v/>
      </c>
      <c r="N20" s="285" t="str">
        <f t="shared" si="0"/>
        <v/>
      </c>
      <c r="O20" s="285"/>
      <c r="P20" s="320"/>
      <c r="Q20" s="321"/>
      <c r="R20" s="322"/>
      <c r="T20" s="55" t="s">
        <v>237</v>
      </c>
      <c r="U20" s="50" t="s">
        <v>13</v>
      </c>
      <c r="V20" s="50" t="s">
        <v>16</v>
      </c>
      <c r="W20" s="50" t="s">
        <v>27</v>
      </c>
      <c r="X20" s="51">
        <v>3</v>
      </c>
      <c r="Y20" s="52">
        <v>3</v>
      </c>
      <c r="Z20" s="26"/>
      <c r="AA20" s="50" t="s">
        <v>49</v>
      </c>
      <c r="AB20" s="55">
        <v>83</v>
      </c>
      <c r="AC20" s="55">
        <v>88</v>
      </c>
      <c r="AD20" s="55">
        <v>83</v>
      </c>
      <c r="AE20" s="55">
        <v>88</v>
      </c>
      <c r="AF20" s="26"/>
      <c r="AK20" s="198">
        <f t="shared" ref="AK20:AK33" si="2">AK19+0.5</f>
        <v>3</v>
      </c>
      <c r="AM20" s="44"/>
      <c r="AN20" s="44"/>
    </row>
    <row r="21" spans="2:40" s="23" customFormat="1" x14ac:dyDescent="0.4">
      <c r="B21" s="2"/>
      <c r="C21" s="2"/>
      <c r="D21" s="2"/>
      <c r="E21" s="2"/>
      <c r="F21" s="105"/>
      <c r="G21" s="129"/>
      <c r="H21" s="185"/>
      <c r="I21" s="106"/>
      <c r="J21" s="2"/>
      <c r="K21" s="2"/>
      <c r="L21" s="2"/>
      <c r="M21" s="172" t="str">
        <f t="shared" si="1"/>
        <v/>
      </c>
      <c r="N21" s="285" t="str">
        <f t="shared" si="0"/>
        <v/>
      </c>
      <c r="O21" s="285"/>
      <c r="P21" s="320"/>
      <c r="Q21" s="321"/>
      <c r="R21" s="322"/>
      <c r="T21" s="56" t="s">
        <v>234</v>
      </c>
      <c r="U21" s="57" t="s">
        <v>12</v>
      </c>
      <c r="V21" s="58" t="s">
        <v>17</v>
      </c>
      <c r="W21" s="58" t="s">
        <v>26</v>
      </c>
      <c r="X21" s="53">
        <v>4</v>
      </c>
      <c r="Y21" s="52">
        <v>4</v>
      </c>
      <c r="Z21" s="26"/>
      <c r="AA21" s="50" t="s">
        <v>66</v>
      </c>
      <c r="AB21" s="55">
        <v>84</v>
      </c>
      <c r="AC21" s="55">
        <v>87</v>
      </c>
      <c r="AD21" s="55">
        <v>84</v>
      </c>
      <c r="AE21" s="55">
        <v>87</v>
      </c>
      <c r="AF21" s="26"/>
      <c r="AK21" s="198">
        <f t="shared" si="2"/>
        <v>3.5</v>
      </c>
      <c r="AM21" s="44"/>
      <c r="AN21" s="44"/>
    </row>
    <row r="22" spans="2:40" s="23" customFormat="1" x14ac:dyDescent="0.4">
      <c r="B22" s="2"/>
      <c r="C22" s="2"/>
      <c r="D22" s="2"/>
      <c r="E22" s="2"/>
      <c r="F22" s="1"/>
      <c r="G22" s="129"/>
      <c r="H22" s="185"/>
      <c r="I22" s="106"/>
      <c r="J22" s="2"/>
      <c r="K22" s="2"/>
      <c r="L22" s="2"/>
      <c r="M22" s="172" t="str">
        <f t="shared" si="1"/>
        <v/>
      </c>
      <c r="N22" s="285" t="str">
        <f t="shared" si="0"/>
        <v/>
      </c>
      <c r="O22" s="285"/>
      <c r="P22" s="320"/>
      <c r="Q22" s="321"/>
      <c r="R22" s="322"/>
      <c r="T22" s="56" t="s">
        <v>45</v>
      </c>
      <c r="U22" s="57" t="s">
        <v>40</v>
      </c>
      <c r="V22" s="58" t="s">
        <v>18</v>
      </c>
      <c r="W22" s="58" t="s">
        <v>28</v>
      </c>
      <c r="X22" s="53">
        <v>5</v>
      </c>
      <c r="Y22" s="52">
        <v>5</v>
      </c>
      <c r="Z22" s="26"/>
      <c r="AA22" s="50" t="s">
        <v>67</v>
      </c>
      <c r="AB22" s="55">
        <v>85</v>
      </c>
      <c r="AC22" s="55">
        <v>86</v>
      </c>
      <c r="AD22" s="55">
        <v>85</v>
      </c>
      <c r="AE22" s="55">
        <v>86</v>
      </c>
      <c r="AK22" s="198">
        <f t="shared" si="2"/>
        <v>4</v>
      </c>
      <c r="AM22" s="44"/>
      <c r="AN22" s="44"/>
    </row>
    <row r="23" spans="2:40" s="23" customFormat="1" x14ac:dyDescent="0.4">
      <c r="B23" s="2"/>
      <c r="C23" s="2"/>
      <c r="D23" s="2"/>
      <c r="E23" s="2"/>
      <c r="F23" s="1"/>
      <c r="G23" s="129"/>
      <c r="H23" s="185"/>
      <c r="I23" s="106"/>
      <c r="J23" s="2"/>
      <c r="K23" s="2"/>
      <c r="L23" s="2"/>
      <c r="M23" s="172" t="str">
        <f t="shared" si="1"/>
        <v/>
      </c>
      <c r="N23" s="285" t="str">
        <f t="shared" si="0"/>
        <v/>
      </c>
      <c r="O23" s="285"/>
      <c r="P23" s="320"/>
      <c r="Q23" s="321"/>
      <c r="R23" s="322"/>
      <c r="T23" s="59" t="s">
        <v>45</v>
      </c>
      <c r="U23" s="60" t="s">
        <v>41</v>
      </c>
      <c r="X23" s="26"/>
      <c r="Y23" s="52">
        <v>6</v>
      </c>
      <c r="Z23" s="26"/>
      <c r="AA23" s="50" t="s">
        <v>51</v>
      </c>
      <c r="AB23" s="55">
        <v>85</v>
      </c>
      <c r="AC23" s="55">
        <v>86</v>
      </c>
      <c r="AD23" s="55">
        <v>85</v>
      </c>
      <c r="AE23" s="55">
        <v>86</v>
      </c>
      <c r="AK23" s="198">
        <f t="shared" si="2"/>
        <v>4.5</v>
      </c>
      <c r="AM23" s="44"/>
      <c r="AN23" s="44"/>
    </row>
    <row r="24" spans="2:40" s="23" customFormat="1" x14ac:dyDescent="0.4">
      <c r="B24" s="2"/>
      <c r="C24" s="2"/>
      <c r="D24" s="2"/>
      <c r="E24" s="2"/>
      <c r="F24" s="1"/>
      <c r="G24" s="129"/>
      <c r="H24" s="185"/>
      <c r="I24" s="106"/>
      <c r="J24" s="2"/>
      <c r="K24" s="2"/>
      <c r="L24" s="2"/>
      <c r="M24" s="172" t="str">
        <f t="shared" si="1"/>
        <v/>
      </c>
      <c r="N24" s="285" t="str">
        <f t="shared" si="0"/>
        <v/>
      </c>
      <c r="O24" s="285"/>
      <c r="P24" s="320"/>
      <c r="Q24" s="321"/>
      <c r="R24" s="322"/>
      <c r="T24" s="59" t="s">
        <v>45</v>
      </c>
      <c r="U24" s="60" t="s">
        <v>38</v>
      </c>
      <c r="X24" s="26"/>
      <c r="Y24" s="52">
        <v>7</v>
      </c>
      <c r="Z24" s="26"/>
      <c r="AA24" s="50" t="s">
        <v>68</v>
      </c>
      <c r="AB24" s="55">
        <v>83</v>
      </c>
      <c r="AC24" s="55">
        <v>88</v>
      </c>
      <c r="AD24" s="55">
        <v>83</v>
      </c>
      <c r="AE24" s="55">
        <v>88</v>
      </c>
      <c r="AK24" s="198">
        <f t="shared" si="2"/>
        <v>5</v>
      </c>
      <c r="AM24" s="44"/>
      <c r="AN24" s="44"/>
    </row>
    <row r="25" spans="2:40" s="23" customFormat="1" x14ac:dyDescent="0.4">
      <c r="B25" s="2"/>
      <c r="C25" s="2"/>
      <c r="D25" s="2"/>
      <c r="E25" s="2"/>
      <c r="F25" s="1"/>
      <c r="G25" s="129"/>
      <c r="H25" s="185"/>
      <c r="I25" s="106"/>
      <c r="J25" s="2"/>
      <c r="K25" s="2"/>
      <c r="L25" s="2"/>
      <c r="M25" s="172" t="str">
        <f t="shared" si="1"/>
        <v/>
      </c>
      <c r="N25" s="285" t="str">
        <f t="shared" si="0"/>
        <v/>
      </c>
      <c r="O25" s="285"/>
      <c r="P25" s="320"/>
      <c r="Q25" s="321"/>
      <c r="R25" s="322"/>
      <c r="T25" s="59" t="s">
        <v>45</v>
      </c>
      <c r="U25" s="60" t="s">
        <v>39</v>
      </c>
      <c r="X25" s="26"/>
      <c r="Y25" s="52">
        <v>8</v>
      </c>
      <c r="Z25" s="26"/>
      <c r="AA25" s="50" t="s">
        <v>52</v>
      </c>
      <c r="AB25" s="55">
        <v>82</v>
      </c>
      <c r="AC25" s="55">
        <v>89</v>
      </c>
      <c r="AD25" s="55">
        <v>82</v>
      </c>
      <c r="AE25" s="55">
        <v>89</v>
      </c>
      <c r="AK25" s="198">
        <f t="shared" si="2"/>
        <v>5.5</v>
      </c>
      <c r="AM25" s="44"/>
      <c r="AN25" s="44"/>
    </row>
    <row r="26" spans="2:40" s="23" customFormat="1" x14ac:dyDescent="0.4">
      <c r="B26" s="2"/>
      <c r="C26" s="2"/>
      <c r="D26" s="2"/>
      <c r="E26" s="2"/>
      <c r="F26" s="1"/>
      <c r="G26" s="129"/>
      <c r="H26" s="185"/>
      <c r="I26" s="106"/>
      <c r="J26" s="2"/>
      <c r="K26" s="2"/>
      <c r="L26" s="2"/>
      <c r="M26" s="172" t="str">
        <f t="shared" si="1"/>
        <v/>
      </c>
      <c r="N26" s="285" t="str">
        <f t="shared" si="0"/>
        <v/>
      </c>
      <c r="O26" s="285"/>
      <c r="P26" s="320"/>
      <c r="Q26" s="321"/>
      <c r="R26" s="322"/>
      <c r="T26" s="59" t="s">
        <v>45</v>
      </c>
      <c r="U26" s="60" t="s">
        <v>236</v>
      </c>
      <c r="X26" s="26"/>
      <c r="Y26" s="52">
        <v>9</v>
      </c>
      <c r="Z26" s="26"/>
      <c r="AA26" s="50" t="s">
        <v>72</v>
      </c>
      <c r="AB26" s="55">
        <v>84</v>
      </c>
      <c r="AC26" s="55">
        <v>87</v>
      </c>
      <c r="AD26" s="55">
        <v>85</v>
      </c>
      <c r="AE26" s="55">
        <v>86</v>
      </c>
      <c r="AK26" s="198">
        <f t="shared" si="2"/>
        <v>6</v>
      </c>
      <c r="AM26" s="44"/>
      <c r="AN26" s="44"/>
    </row>
    <row r="27" spans="2:40" s="23" customFormat="1" x14ac:dyDescent="0.4">
      <c r="B27" s="2"/>
      <c r="C27" s="2"/>
      <c r="D27" s="2"/>
      <c r="E27" s="2"/>
      <c r="F27" s="1"/>
      <c r="G27" s="129"/>
      <c r="H27" s="185"/>
      <c r="I27" s="106"/>
      <c r="J27" s="2"/>
      <c r="K27" s="2"/>
      <c r="L27" s="2"/>
      <c r="M27" s="172" t="str">
        <f t="shared" si="1"/>
        <v/>
      </c>
      <c r="N27" s="285" t="str">
        <f t="shared" si="0"/>
        <v/>
      </c>
      <c r="O27" s="285"/>
      <c r="P27" s="320"/>
      <c r="Q27" s="321"/>
      <c r="R27" s="322"/>
      <c r="T27" s="61" t="s">
        <v>45</v>
      </c>
      <c r="U27" s="62" t="s">
        <v>37</v>
      </c>
      <c r="X27" s="26"/>
      <c r="Y27" s="52">
        <v>10</v>
      </c>
      <c r="Z27" s="26"/>
      <c r="AA27" s="50" t="s">
        <v>53</v>
      </c>
      <c r="AB27" s="55">
        <v>85</v>
      </c>
      <c r="AC27" s="55">
        <v>86</v>
      </c>
      <c r="AD27" s="55">
        <v>85</v>
      </c>
      <c r="AE27" s="55">
        <v>86</v>
      </c>
      <c r="AK27" s="198">
        <f t="shared" si="2"/>
        <v>6.5</v>
      </c>
      <c r="AM27" s="44"/>
      <c r="AN27" s="44"/>
    </row>
    <row r="28" spans="2:40" s="23" customFormat="1" x14ac:dyDescent="0.4">
      <c r="B28" s="2"/>
      <c r="C28" s="2"/>
      <c r="D28" s="2"/>
      <c r="E28" s="2"/>
      <c r="F28" s="1"/>
      <c r="G28" s="129"/>
      <c r="H28" s="185"/>
      <c r="I28" s="106"/>
      <c r="J28" s="2"/>
      <c r="K28" s="2"/>
      <c r="L28" s="2"/>
      <c r="M28" s="172" t="str">
        <f t="shared" si="1"/>
        <v/>
      </c>
      <c r="N28" s="285" t="str">
        <f t="shared" si="0"/>
        <v/>
      </c>
      <c r="O28" s="285"/>
      <c r="P28" s="320"/>
      <c r="Q28" s="321"/>
      <c r="R28" s="322"/>
      <c r="T28" s="56" t="s">
        <v>234</v>
      </c>
      <c r="U28" s="57" t="s">
        <v>42</v>
      </c>
      <c r="X28" s="26"/>
      <c r="Y28" s="52">
        <v>11</v>
      </c>
      <c r="Z28" s="26"/>
      <c r="AA28" s="50" t="s">
        <v>58</v>
      </c>
      <c r="AB28" s="55">
        <v>86</v>
      </c>
      <c r="AC28" s="55">
        <v>85</v>
      </c>
      <c r="AD28" s="55">
        <v>85</v>
      </c>
      <c r="AE28" s="55">
        <v>86</v>
      </c>
      <c r="AK28" s="198">
        <f t="shared" si="2"/>
        <v>7</v>
      </c>
      <c r="AM28" s="44"/>
      <c r="AN28" s="44"/>
    </row>
    <row r="29" spans="2:40" s="23" customFormat="1" x14ac:dyDescent="0.4">
      <c r="B29" s="2"/>
      <c r="C29" s="2"/>
      <c r="D29" s="2"/>
      <c r="E29" s="2"/>
      <c r="F29" s="1"/>
      <c r="G29" s="129"/>
      <c r="H29" s="185"/>
      <c r="I29" s="106"/>
      <c r="J29" s="2"/>
      <c r="K29" s="2"/>
      <c r="L29" s="2"/>
      <c r="M29" s="172" t="str">
        <f t="shared" si="1"/>
        <v/>
      </c>
      <c r="N29" s="285" t="str">
        <f t="shared" si="0"/>
        <v/>
      </c>
      <c r="O29" s="285"/>
      <c r="P29" s="320"/>
      <c r="Q29" s="321"/>
      <c r="R29" s="322"/>
      <c r="T29" s="59" t="s">
        <v>234</v>
      </c>
      <c r="U29" s="60" t="s">
        <v>43</v>
      </c>
      <c r="X29" s="26"/>
      <c r="Y29" s="52">
        <v>12</v>
      </c>
      <c r="Z29" s="26"/>
      <c r="AA29" s="50" t="s">
        <v>69</v>
      </c>
      <c r="AB29" s="55">
        <v>84</v>
      </c>
      <c r="AC29" s="55">
        <v>87</v>
      </c>
      <c r="AD29" s="55">
        <v>84</v>
      </c>
      <c r="AE29" s="55">
        <v>87</v>
      </c>
      <c r="AK29" s="198">
        <f t="shared" si="2"/>
        <v>7.5</v>
      </c>
      <c r="AM29" s="44"/>
      <c r="AN29" s="44"/>
    </row>
    <row r="30" spans="2:40" s="23" customFormat="1" x14ac:dyDescent="0.4">
      <c r="B30" s="2"/>
      <c r="C30" s="2"/>
      <c r="D30" s="2"/>
      <c r="E30" s="2"/>
      <c r="F30" s="1"/>
      <c r="G30" s="129"/>
      <c r="H30" s="185"/>
      <c r="I30" s="106"/>
      <c r="J30" s="2"/>
      <c r="K30" s="2"/>
      <c r="L30" s="2"/>
      <c r="M30" s="172" t="str">
        <f t="shared" si="1"/>
        <v/>
      </c>
      <c r="N30" s="285" t="str">
        <f t="shared" si="0"/>
        <v/>
      </c>
      <c r="O30" s="285"/>
      <c r="P30" s="320"/>
      <c r="Q30" s="321"/>
      <c r="R30" s="322"/>
      <c r="T30" s="61" t="s">
        <v>234</v>
      </c>
      <c r="U30" s="62" t="s">
        <v>239</v>
      </c>
      <c r="X30" s="26"/>
      <c r="Y30" s="52">
        <v>13</v>
      </c>
      <c r="Z30" s="26"/>
      <c r="AA30" s="50" t="s">
        <v>59</v>
      </c>
      <c r="AB30" s="55">
        <v>85</v>
      </c>
      <c r="AC30" s="55">
        <v>86</v>
      </c>
      <c r="AD30" s="55">
        <v>85</v>
      </c>
      <c r="AE30" s="55">
        <v>86</v>
      </c>
      <c r="AK30" s="198">
        <f>AK29+0.5</f>
        <v>8</v>
      </c>
      <c r="AM30" s="44"/>
      <c r="AN30" s="44"/>
    </row>
    <row r="31" spans="2:40" s="23" customFormat="1" x14ac:dyDescent="0.4">
      <c r="B31" s="2"/>
      <c r="C31" s="2"/>
      <c r="D31" s="2"/>
      <c r="E31" s="2"/>
      <c r="F31" s="1"/>
      <c r="G31" s="129"/>
      <c r="H31" s="185"/>
      <c r="I31" s="106"/>
      <c r="J31" s="2"/>
      <c r="K31" s="2"/>
      <c r="L31" s="2"/>
      <c r="M31" s="172" t="str">
        <f t="shared" si="1"/>
        <v/>
      </c>
      <c r="N31" s="285" t="str">
        <f>IF(OR(ISBLANK(G31),M31=""),"",IF(G31=$U$31,IF(ISBLANK(H31),"Column H",ROUND(M31*H31,4)),ROUND(IF(G31=$U$18,M31*1,IF(G31=$U$19,M31*2,IF(G31=$U$20,SUM(I31*1,J31*2),IF(OR(G31=$U$22,G31=$U$23,G31=$U$24,G31=$U$25,G31=$U$26,G31=$U$27),M31*($AF$19/$AF$18),IF(G31=$U$21,L31,IF(OR(G31=$U$28,G31=$U$29,G31=$U$30),L31/$AH$18*$AH$19)))))),4)))</f>
        <v/>
      </c>
      <c r="O31" s="285"/>
      <c r="P31" s="320"/>
      <c r="Q31" s="321"/>
      <c r="R31" s="322"/>
      <c r="T31" s="52" t="s">
        <v>46</v>
      </c>
      <c r="U31" s="58" t="s">
        <v>229</v>
      </c>
      <c r="X31" s="26"/>
      <c r="Y31" s="52">
        <v>14</v>
      </c>
      <c r="Z31" s="26"/>
      <c r="AA31" s="50" t="s">
        <v>54</v>
      </c>
      <c r="AB31" s="55">
        <v>86</v>
      </c>
      <c r="AC31" s="55">
        <v>85</v>
      </c>
      <c r="AD31" s="55">
        <v>86</v>
      </c>
      <c r="AE31" s="55">
        <v>85</v>
      </c>
      <c r="AK31" s="198">
        <f t="shared" si="2"/>
        <v>8.5</v>
      </c>
      <c r="AM31" s="44"/>
      <c r="AN31" s="44"/>
    </row>
    <row r="32" spans="2:40" s="23" customFormat="1" x14ac:dyDescent="0.4">
      <c r="B32" s="2"/>
      <c r="C32" s="2"/>
      <c r="D32" s="2"/>
      <c r="E32" s="2"/>
      <c r="F32" s="1"/>
      <c r="G32" s="129"/>
      <c r="H32" s="185"/>
      <c r="I32" s="106"/>
      <c r="J32" s="2"/>
      <c r="K32" s="2"/>
      <c r="L32" s="2"/>
      <c r="M32" s="172" t="str">
        <f t="shared" si="1"/>
        <v/>
      </c>
      <c r="N32" s="285" t="str">
        <f t="shared" ref="N32:N38" si="3">IF(OR(ISBLANK(G32),M32=""),"",IF(G32=$U$31,IF(ISBLANK(H32),"Column H",ROUND(M32*H32,4)),ROUND(IF(G32=$U$18,M32*1,IF(G32=$U$19,M32*2,IF(G32=$U$20,SUM(I32*1,J32*2),IF(OR(G32=$U$22,G32=$U$23,G32=$U$24,G32=$U$25,G32=$U$26,G32=$U$27),M32*($AF$19/$AF$18),IF(G32=$U$21,L32,IF(OR(G32=$U$28,G32=$U$29,G32=$U$30),L32/$AH$18*$AH$19)))))),4)))</f>
        <v/>
      </c>
      <c r="O32" s="285"/>
      <c r="P32" s="320"/>
      <c r="Q32" s="321"/>
      <c r="R32" s="322"/>
      <c r="T32" s="26"/>
      <c r="X32" s="26"/>
      <c r="Y32" s="52">
        <v>15</v>
      </c>
      <c r="Z32" s="26"/>
      <c r="AA32" s="50" t="s">
        <v>55</v>
      </c>
      <c r="AB32" s="55">
        <v>85</v>
      </c>
      <c r="AC32" s="55">
        <v>86</v>
      </c>
      <c r="AD32" s="55">
        <v>85</v>
      </c>
      <c r="AE32" s="55">
        <v>86</v>
      </c>
      <c r="AK32" s="198">
        <f t="shared" si="2"/>
        <v>9</v>
      </c>
      <c r="AM32" s="44"/>
      <c r="AN32" s="44"/>
    </row>
    <row r="33" spans="2:40" s="23" customFormat="1" x14ac:dyDescent="0.4">
      <c r="B33" s="2"/>
      <c r="C33" s="2"/>
      <c r="D33" s="2"/>
      <c r="E33" s="2"/>
      <c r="F33" s="1"/>
      <c r="G33" s="129"/>
      <c r="H33" s="185"/>
      <c r="I33" s="106"/>
      <c r="J33" s="2"/>
      <c r="K33" s="2"/>
      <c r="L33" s="2"/>
      <c r="M33" s="172" t="str">
        <f t="shared" si="1"/>
        <v/>
      </c>
      <c r="N33" s="285" t="str">
        <f t="shared" si="3"/>
        <v/>
      </c>
      <c r="O33" s="285"/>
      <c r="P33" s="320"/>
      <c r="Q33" s="321"/>
      <c r="R33" s="322"/>
      <c r="T33" s="26"/>
      <c r="X33" s="26"/>
      <c r="Y33" s="52">
        <v>16</v>
      </c>
      <c r="Z33" s="26"/>
      <c r="AA33" s="50" t="s">
        <v>70</v>
      </c>
      <c r="AB33" s="55">
        <v>86</v>
      </c>
      <c r="AC33" s="55">
        <v>85</v>
      </c>
      <c r="AD33" s="55">
        <v>86</v>
      </c>
      <c r="AE33" s="55">
        <v>85</v>
      </c>
      <c r="AK33" s="198">
        <f t="shared" si="2"/>
        <v>9.5</v>
      </c>
      <c r="AM33" s="44"/>
      <c r="AN33" s="44"/>
    </row>
    <row r="34" spans="2:40" s="23" customFormat="1" x14ac:dyDescent="0.4">
      <c r="B34" s="2"/>
      <c r="C34" s="2"/>
      <c r="D34" s="2"/>
      <c r="E34" s="2"/>
      <c r="F34" s="1"/>
      <c r="G34" s="129"/>
      <c r="H34" s="185"/>
      <c r="I34" s="106"/>
      <c r="J34" s="2"/>
      <c r="K34" s="2"/>
      <c r="L34" s="2"/>
      <c r="M34" s="172" t="str">
        <f t="shared" si="1"/>
        <v/>
      </c>
      <c r="N34" s="285" t="str">
        <f t="shared" si="3"/>
        <v/>
      </c>
      <c r="O34" s="285"/>
      <c r="P34" s="320"/>
      <c r="Q34" s="321"/>
      <c r="R34" s="322"/>
      <c r="T34" s="26"/>
      <c r="X34" s="26"/>
      <c r="Y34" s="52">
        <v>17</v>
      </c>
      <c r="Z34" s="26"/>
      <c r="AA34" s="50" t="s">
        <v>71</v>
      </c>
      <c r="AB34" s="55">
        <v>86</v>
      </c>
      <c r="AC34" s="55">
        <v>85</v>
      </c>
      <c r="AD34" s="55">
        <v>86</v>
      </c>
      <c r="AE34" s="55">
        <v>85</v>
      </c>
      <c r="AK34" s="198">
        <f>AK33+0.5</f>
        <v>10</v>
      </c>
      <c r="AM34" s="133"/>
      <c r="AN34" s="44"/>
    </row>
    <row r="35" spans="2:40" s="23" customFormat="1" x14ac:dyDescent="0.4">
      <c r="B35" s="2"/>
      <c r="C35" s="2"/>
      <c r="D35" s="2"/>
      <c r="E35" s="2"/>
      <c r="F35" s="1"/>
      <c r="G35" s="129"/>
      <c r="H35" s="185"/>
      <c r="I35" s="106"/>
      <c r="J35" s="2"/>
      <c r="K35" s="2"/>
      <c r="L35" s="2"/>
      <c r="M35" s="172" t="str">
        <f t="shared" si="1"/>
        <v/>
      </c>
      <c r="N35" s="285" t="str">
        <f t="shared" si="3"/>
        <v/>
      </c>
      <c r="O35" s="285"/>
      <c r="P35" s="320"/>
      <c r="Q35" s="321"/>
      <c r="R35" s="322"/>
      <c r="T35" s="26"/>
      <c r="W35" s="156"/>
      <c r="X35" s="26"/>
      <c r="Y35" s="52">
        <v>18</v>
      </c>
      <c r="Z35" s="26"/>
      <c r="AA35" s="50" t="s">
        <v>56</v>
      </c>
      <c r="AB35" s="55">
        <v>85</v>
      </c>
      <c r="AC35" s="55">
        <v>86</v>
      </c>
      <c r="AD35" s="55">
        <v>86</v>
      </c>
      <c r="AE35" s="55">
        <v>85</v>
      </c>
      <c r="AK35" s="177"/>
      <c r="AM35" s="44"/>
      <c r="AN35" s="44"/>
    </row>
    <row r="36" spans="2:40" s="23" customFormat="1" x14ac:dyDescent="0.4">
      <c r="B36" s="2"/>
      <c r="C36" s="2"/>
      <c r="D36" s="2"/>
      <c r="E36" s="2"/>
      <c r="F36" s="1"/>
      <c r="G36" s="129"/>
      <c r="H36" s="185"/>
      <c r="I36" s="106"/>
      <c r="J36" s="2"/>
      <c r="K36" s="2"/>
      <c r="L36" s="2"/>
      <c r="M36" s="172" t="str">
        <f t="shared" si="1"/>
        <v/>
      </c>
      <c r="N36" s="285" t="str">
        <f t="shared" si="3"/>
        <v/>
      </c>
      <c r="O36" s="285"/>
      <c r="P36" s="320"/>
      <c r="Q36" s="321"/>
      <c r="R36" s="322"/>
      <c r="T36" s="26"/>
      <c r="X36" s="26"/>
      <c r="Y36" s="52">
        <v>19</v>
      </c>
      <c r="Z36" s="26"/>
      <c r="AA36" s="50" t="s">
        <v>57</v>
      </c>
      <c r="AB36" s="55">
        <v>86</v>
      </c>
      <c r="AC36" s="55">
        <v>85</v>
      </c>
      <c r="AD36" s="55">
        <v>86</v>
      </c>
      <c r="AE36" s="55">
        <v>85</v>
      </c>
      <c r="AK36" s="177"/>
      <c r="AM36" s="44"/>
      <c r="AN36" s="44"/>
    </row>
    <row r="37" spans="2:40" s="23" customFormat="1" x14ac:dyDescent="0.4">
      <c r="B37" s="2"/>
      <c r="C37" s="2"/>
      <c r="D37" s="2"/>
      <c r="E37" s="2"/>
      <c r="F37" s="1"/>
      <c r="G37" s="129"/>
      <c r="H37" s="185"/>
      <c r="I37" s="106"/>
      <c r="J37" s="2"/>
      <c r="K37" s="2"/>
      <c r="L37" s="2"/>
      <c r="M37" s="172" t="str">
        <f t="shared" si="1"/>
        <v/>
      </c>
      <c r="N37" s="285" t="str">
        <f t="shared" si="3"/>
        <v/>
      </c>
      <c r="O37" s="285"/>
      <c r="P37" s="320"/>
      <c r="Q37" s="321"/>
      <c r="R37" s="322"/>
      <c r="T37" s="26"/>
      <c r="X37" s="26"/>
      <c r="Y37" s="52">
        <v>20</v>
      </c>
      <c r="Z37" s="26"/>
      <c r="AA37" s="50" t="s">
        <v>73</v>
      </c>
      <c r="AB37" s="55">
        <v>85</v>
      </c>
      <c r="AC37" s="55">
        <v>86</v>
      </c>
      <c r="AD37" s="55">
        <v>85</v>
      </c>
      <c r="AE37" s="55">
        <v>86</v>
      </c>
      <c r="AK37" s="177"/>
      <c r="AM37" s="44"/>
      <c r="AN37" s="44"/>
    </row>
    <row r="38" spans="2:40" s="23" customFormat="1" x14ac:dyDescent="0.4">
      <c r="B38" s="2"/>
      <c r="C38" s="2"/>
      <c r="D38" s="2"/>
      <c r="E38" s="2"/>
      <c r="F38" s="1"/>
      <c r="G38" s="129"/>
      <c r="H38" s="185"/>
      <c r="I38" s="106"/>
      <c r="J38" s="2"/>
      <c r="K38" s="2"/>
      <c r="L38" s="2"/>
      <c r="M38" s="172" t="str">
        <f t="shared" si="1"/>
        <v/>
      </c>
      <c r="N38" s="285" t="str">
        <f t="shared" si="3"/>
        <v/>
      </c>
      <c r="O38" s="285"/>
      <c r="P38" s="336"/>
      <c r="Q38" s="337"/>
      <c r="R38" s="338"/>
      <c r="T38" s="26"/>
      <c r="X38" s="26"/>
      <c r="Y38" s="52">
        <v>21</v>
      </c>
      <c r="Z38" s="26"/>
      <c r="AA38" s="50" t="s">
        <v>61</v>
      </c>
      <c r="AB38" s="55">
        <v>88</v>
      </c>
      <c r="AC38" s="55">
        <v>83</v>
      </c>
      <c r="AD38" s="55">
        <v>84</v>
      </c>
      <c r="AE38" s="55">
        <v>87</v>
      </c>
      <c r="AK38" s="177"/>
      <c r="AM38" s="44"/>
      <c r="AN38" s="44"/>
    </row>
    <row r="39" spans="2:40" s="23" customFormat="1" ht="15.75" customHeight="1" x14ac:dyDescent="0.4">
      <c r="B39" s="253" t="s">
        <v>193</v>
      </c>
      <c r="C39" s="253"/>
      <c r="D39" s="253"/>
      <c r="E39" s="253"/>
      <c r="F39" s="253"/>
      <c r="G39" s="253"/>
      <c r="H39" s="253"/>
      <c r="I39" s="113">
        <f t="shared" ref="I39:L39" si="4">SUM(I17:I38)</f>
        <v>0</v>
      </c>
      <c r="J39" s="113">
        <f t="shared" si="4"/>
        <v>0</v>
      </c>
      <c r="K39" s="113">
        <f t="shared" si="4"/>
        <v>0</v>
      </c>
      <c r="L39" s="113">
        <f t="shared" si="4"/>
        <v>0</v>
      </c>
      <c r="M39" s="174" t="str">
        <f>IF(SUM(M17:M38)=0,"",SUM(M17:M38))</f>
        <v/>
      </c>
      <c r="N39" s="339" t="str">
        <f>IF(SUM(N17:O38)=0,"",SUM(N17:O38))</f>
        <v/>
      </c>
      <c r="O39" s="340"/>
      <c r="P39" s="168" t="str">
        <f>IF(N39="","",N39/$AF$19*$AF$18)</f>
        <v/>
      </c>
      <c r="Q39" s="296" t="str">
        <f>IF(P39="","","Credit Equivalent")</f>
        <v/>
      </c>
      <c r="R39" s="297"/>
      <c r="S39" s="134"/>
      <c r="T39" s="26"/>
      <c r="U39" s="156"/>
      <c r="X39" s="26"/>
      <c r="Y39" s="56">
        <v>22</v>
      </c>
      <c r="Z39" s="26"/>
      <c r="AA39" s="64" t="s">
        <v>62</v>
      </c>
      <c r="AB39" s="55">
        <v>83</v>
      </c>
      <c r="AC39" s="55">
        <v>88</v>
      </c>
      <c r="AD39" s="55">
        <v>83</v>
      </c>
      <c r="AE39" s="55">
        <v>88</v>
      </c>
      <c r="AK39" s="177"/>
      <c r="AM39" s="44"/>
      <c r="AN39" s="44"/>
    </row>
    <row r="40" spans="2:40" s="21" customFormat="1" ht="15.75" customHeight="1" x14ac:dyDescent="0.4">
      <c r="H40" s="181"/>
      <c r="I40" s="65"/>
      <c r="M40" s="341"/>
      <c r="N40" s="341"/>
      <c r="O40" s="341"/>
      <c r="P40" s="144"/>
      <c r="Q40" s="144"/>
      <c r="R40" s="144"/>
      <c r="T40" s="26"/>
      <c r="U40" s="23"/>
      <c r="Y40" s="52">
        <v>23</v>
      </c>
      <c r="Z40" s="69"/>
      <c r="AA40" s="64" t="s">
        <v>190</v>
      </c>
      <c r="AB40" s="55">
        <v>85</v>
      </c>
      <c r="AC40" s="55">
        <v>86</v>
      </c>
      <c r="AD40" s="55">
        <v>85</v>
      </c>
      <c r="AE40" s="55">
        <v>86</v>
      </c>
      <c r="AK40" s="176"/>
      <c r="AM40" s="44"/>
      <c r="AN40" s="44"/>
    </row>
    <row r="41" spans="2:40" s="21" customFormat="1" ht="15.75" customHeight="1" x14ac:dyDescent="0.4">
      <c r="B41" s="66"/>
      <c r="C41" s="66"/>
      <c r="D41" s="66"/>
      <c r="E41" s="66"/>
      <c r="F41" s="66"/>
      <c r="G41" s="66"/>
      <c r="H41" s="186"/>
      <c r="I41" s="67"/>
      <c r="J41" s="66"/>
      <c r="K41" s="66"/>
      <c r="L41" s="66"/>
      <c r="M41" s="66"/>
      <c r="N41" s="66"/>
      <c r="O41" s="68"/>
      <c r="P41" s="66"/>
      <c r="Q41" s="66"/>
      <c r="R41" s="66"/>
      <c r="Y41" s="52">
        <v>24</v>
      </c>
      <c r="Z41" s="26"/>
      <c r="AA41" s="64" t="s">
        <v>191</v>
      </c>
      <c r="AB41" s="55">
        <v>84</v>
      </c>
      <c r="AC41" s="55">
        <v>87</v>
      </c>
      <c r="AD41" s="55">
        <v>84</v>
      </c>
      <c r="AE41" s="55">
        <v>87</v>
      </c>
      <c r="AK41" s="176"/>
      <c r="AM41" s="44"/>
      <c r="AN41" s="44"/>
    </row>
    <row r="42" spans="2:40" s="63" customFormat="1" x14ac:dyDescent="0.4">
      <c r="B42" s="327" t="s">
        <v>5</v>
      </c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9"/>
      <c r="T42" s="21"/>
      <c r="U42" s="21"/>
      <c r="X42" s="69"/>
      <c r="Y42" s="26"/>
      <c r="Z42" s="26"/>
      <c r="AA42" s="50" t="s">
        <v>74</v>
      </c>
      <c r="AB42" s="55">
        <v>86</v>
      </c>
      <c r="AC42" s="55">
        <v>85</v>
      </c>
      <c r="AD42" s="55">
        <v>86</v>
      </c>
      <c r="AE42" s="55">
        <v>85</v>
      </c>
      <c r="AK42" s="179"/>
      <c r="AM42" s="44"/>
      <c r="AN42" s="44"/>
    </row>
    <row r="43" spans="2:40" s="23" customFormat="1" ht="14.9" customHeight="1" x14ac:dyDescent="0.4">
      <c r="B43" s="330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2"/>
      <c r="T43" s="69"/>
      <c r="X43" s="26"/>
      <c r="Y43" s="26"/>
      <c r="Z43" s="26"/>
      <c r="AA43" s="50" t="s">
        <v>63</v>
      </c>
      <c r="AB43" s="55">
        <v>86</v>
      </c>
      <c r="AC43" s="55">
        <v>85</v>
      </c>
      <c r="AD43" s="55">
        <v>85</v>
      </c>
      <c r="AE43" s="55">
        <v>86</v>
      </c>
      <c r="AK43" s="177"/>
      <c r="AM43" s="44"/>
      <c r="AN43" s="44"/>
    </row>
    <row r="44" spans="2:40" s="23" customFormat="1" ht="14.9" customHeight="1" x14ac:dyDescent="0.4">
      <c r="B44" s="330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2"/>
      <c r="T44" s="26"/>
      <c r="U44" s="63"/>
      <c r="X44" s="26"/>
      <c r="Y44" s="26"/>
      <c r="Z44" s="26"/>
      <c r="AA44" s="50" t="s">
        <v>75</v>
      </c>
      <c r="AB44" s="55">
        <v>84</v>
      </c>
      <c r="AC44" s="55">
        <v>87</v>
      </c>
      <c r="AD44" s="55">
        <v>84</v>
      </c>
      <c r="AE44" s="55">
        <v>87</v>
      </c>
      <c r="AK44" s="177"/>
      <c r="AM44" s="44"/>
      <c r="AN44" s="44"/>
    </row>
    <row r="45" spans="2:40" s="23" customFormat="1" ht="14.9" customHeight="1" x14ac:dyDescent="0.4">
      <c r="B45" s="330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2"/>
      <c r="T45" s="26"/>
      <c r="U45" s="63"/>
      <c r="X45" s="26"/>
      <c r="Y45" s="137"/>
      <c r="Z45" s="137"/>
      <c r="AA45" s="50" t="s">
        <v>64</v>
      </c>
      <c r="AB45" s="55">
        <v>83</v>
      </c>
      <c r="AC45" s="55">
        <v>88</v>
      </c>
      <c r="AD45" s="55">
        <v>83</v>
      </c>
      <c r="AE45" s="55">
        <v>88</v>
      </c>
      <c r="AK45" s="177"/>
      <c r="AM45" s="44"/>
      <c r="AN45" s="44"/>
    </row>
    <row r="46" spans="2:40" ht="15.25" customHeight="1" x14ac:dyDescent="0.4">
      <c r="B46" s="333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5"/>
      <c r="T46" s="26"/>
      <c r="U46" s="63"/>
      <c r="AA46" s="138" t="s">
        <v>214</v>
      </c>
      <c r="AB46" s="139">
        <v>85</v>
      </c>
      <c r="AC46" s="139">
        <v>86</v>
      </c>
      <c r="AD46" s="139">
        <v>85</v>
      </c>
      <c r="AE46" s="139">
        <v>86</v>
      </c>
      <c r="AM46" s="44"/>
      <c r="AN46" s="44"/>
    </row>
    <row r="47" spans="2:40" ht="15.25" customHeight="1" x14ac:dyDescent="0.4">
      <c r="B47" s="23"/>
      <c r="C47" s="23"/>
      <c r="D47" s="23"/>
      <c r="E47" s="70"/>
      <c r="F47" s="70"/>
      <c r="G47" s="23"/>
      <c r="H47" s="187"/>
      <c r="I47" s="26"/>
      <c r="J47" s="23"/>
      <c r="K47" s="23"/>
      <c r="L47" s="23"/>
      <c r="M47" s="23"/>
      <c r="N47" s="23"/>
      <c r="O47" s="70"/>
      <c r="P47" s="23"/>
      <c r="Q47" s="23"/>
      <c r="R47" s="23"/>
      <c r="U47" s="23"/>
      <c r="AA47" s="50" t="s">
        <v>60</v>
      </c>
      <c r="AB47" s="55">
        <v>85</v>
      </c>
      <c r="AC47" s="55">
        <v>86</v>
      </c>
      <c r="AD47" s="55">
        <v>85</v>
      </c>
      <c r="AE47" s="55">
        <v>86</v>
      </c>
      <c r="AM47" s="44"/>
      <c r="AN47" s="44"/>
    </row>
    <row r="48" spans="2:40" ht="15.65" customHeight="1" x14ac:dyDescent="0.4">
      <c r="B48" s="23"/>
      <c r="C48" s="23"/>
      <c r="D48" s="23"/>
      <c r="E48" s="70"/>
      <c r="F48" s="70"/>
      <c r="G48" s="23"/>
      <c r="H48" s="187"/>
      <c r="I48" s="26"/>
      <c r="J48" s="23"/>
      <c r="K48" s="23"/>
      <c r="L48" s="23"/>
      <c r="M48" s="23"/>
      <c r="N48" s="23"/>
      <c r="O48" s="70"/>
      <c r="P48" s="23"/>
      <c r="Q48" s="23"/>
      <c r="R48" s="23"/>
      <c r="AA48" s="44"/>
      <c r="AB48" s="71"/>
      <c r="AC48" s="71"/>
      <c r="AD48" s="71"/>
      <c r="AE48" s="71"/>
    </row>
    <row r="49" spans="2:37" ht="15.65" customHeight="1" x14ac:dyDescent="0.4">
      <c r="B49" s="323" t="s">
        <v>3</v>
      </c>
      <c r="C49" s="324"/>
      <c r="D49" s="122"/>
      <c r="AA49" s="23"/>
      <c r="AB49" s="26"/>
      <c r="AC49" s="26"/>
      <c r="AD49" s="26"/>
      <c r="AE49" s="26"/>
    </row>
    <row r="50" spans="2:37" ht="60.75" customHeight="1" thickBot="1" x14ac:dyDescent="0.45">
      <c r="B50" s="40" t="s">
        <v>0</v>
      </c>
      <c r="C50" s="40" t="s">
        <v>195</v>
      </c>
      <c r="D50" s="120" t="s">
        <v>194</v>
      </c>
      <c r="E50" s="40" t="s">
        <v>196</v>
      </c>
      <c r="F50" s="40" t="s">
        <v>1</v>
      </c>
      <c r="G50" s="40" t="s">
        <v>9</v>
      </c>
      <c r="H50" s="184" t="s">
        <v>228</v>
      </c>
      <c r="I50" s="41" t="s">
        <v>197</v>
      </c>
      <c r="J50" s="40" t="s">
        <v>198</v>
      </c>
      <c r="K50" s="40" t="s">
        <v>36</v>
      </c>
      <c r="L50" s="206" t="s">
        <v>235</v>
      </c>
      <c r="M50" s="110" t="s">
        <v>215</v>
      </c>
      <c r="N50" s="325" t="s">
        <v>20</v>
      </c>
      <c r="O50" s="326"/>
      <c r="P50" s="226" t="s">
        <v>4</v>
      </c>
      <c r="Q50" s="227"/>
      <c r="R50" s="228"/>
      <c r="Y50" s="71"/>
      <c r="Z50" s="71"/>
      <c r="AA50" s="23"/>
      <c r="AB50" s="26"/>
      <c r="AC50" s="26"/>
      <c r="AD50" s="26"/>
      <c r="AE50" s="26"/>
    </row>
    <row r="51" spans="2:37" ht="15" thickTop="1" x14ac:dyDescent="0.4">
      <c r="B51" s="3"/>
      <c r="C51" s="3"/>
      <c r="D51" s="3"/>
      <c r="E51" s="3"/>
      <c r="F51" s="107"/>
      <c r="G51" s="128"/>
      <c r="H51" s="188"/>
      <c r="I51" s="118"/>
      <c r="J51" s="114"/>
      <c r="K51" s="114"/>
      <c r="L51" s="114"/>
      <c r="M51" s="173" t="str">
        <f t="shared" ref="M51:M72" si="5">IF(ISBLANK($G51),"",IF($G51=$U$18,I51,IF($G51=$U$19,J51,IF($G51=$U$20,SUM(I51:J51),IF(OR($G51=$U$22,$G51=$U$23,$G51=$U$24,$G51=$U$25,$G51=$U$26,$G51=$U$27),K51,IF($G51=$U$31,J51,IF($G51=$U$21,L51*$AF$18/$AF$19,IF(OR(G51=$U$28,G51=$U$29,G51=$U$30),L51/$AG$18*$AG$19,""))))))))</f>
        <v/>
      </c>
      <c r="N51" s="266" t="str">
        <f t="shared" ref="N51:N72" si="6">IF(OR(ISBLANK(G51),M51=""),"",IF(G51=$U$31,IF(ISBLANK(H51),"Column H",ROUND(M51*H51,4)),ROUND(IF(G51=$U$18,M51*1,IF(G51=$U$19,M51*2,IF(G51=$U$20,SUM(I51*1,J51*2),IF(OR(G51=$U$22,G51=$U$23,G51=$U$24,G51=$U$25,G51=$U$26,G51=$U$27),M51*($AF$19/$AF$18),IF(G51=$U$21,L51,IF(OR(G51=$U$28,G51=$U$29,G51=$U$30),L51/$AH$18*$AH$19)))))),4)))</f>
        <v/>
      </c>
      <c r="O51" s="266"/>
      <c r="P51" s="317"/>
      <c r="Q51" s="318"/>
      <c r="R51" s="319"/>
      <c r="Y51" s="26"/>
      <c r="Z51" s="26"/>
      <c r="AA51" s="23"/>
      <c r="AB51" s="26"/>
      <c r="AC51" s="26"/>
      <c r="AD51" s="26"/>
      <c r="AE51" s="26"/>
    </row>
    <row r="52" spans="2:37" s="44" customFormat="1" x14ac:dyDescent="0.4">
      <c r="B52" s="3"/>
      <c r="C52" s="3"/>
      <c r="D52" s="3"/>
      <c r="E52" s="3"/>
      <c r="F52" s="107"/>
      <c r="G52" s="129"/>
      <c r="H52" s="185"/>
      <c r="I52" s="119"/>
      <c r="J52" s="115"/>
      <c r="K52" s="115"/>
      <c r="L52" s="115"/>
      <c r="M52" s="172" t="str">
        <f t="shared" si="5"/>
        <v/>
      </c>
      <c r="N52" s="272" t="str">
        <f t="shared" si="6"/>
        <v/>
      </c>
      <c r="O52" s="272"/>
      <c r="P52" s="320"/>
      <c r="Q52" s="321"/>
      <c r="R52" s="322"/>
      <c r="T52" s="137"/>
      <c r="U52" s="19"/>
      <c r="X52" s="71"/>
      <c r="Y52" s="26"/>
      <c r="Z52" s="26"/>
      <c r="AA52" s="23"/>
      <c r="AB52" s="26"/>
      <c r="AC52" s="26"/>
      <c r="AD52" s="26"/>
      <c r="AE52" s="26"/>
      <c r="AK52" s="178"/>
    </row>
    <row r="53" spans="2:37" s="23" customFormat="1" x14ac:dyDescent="0.4">
      <c r="B53" s="4"/>
      <c r="C53" s="4"/>
      <c r="D53" s="4"/>
      <c r="E53" s="4"/>
      <c r="F53" s="5"/>
      <c r="G53" s="129"/>
      <c r="H53" s="185"/>
      <c r="I53" s="106"/>
      <c r="J53" s="2"/>
      <c r="K53" s="2"/>
      <c r="L53" s="2"/>
      <c r="M53" s="172" t="str">
        <f t="shared" si="5"/>
        <v/>
      </c>
      <c r="N53" s="272" t="str">
        <f t="shared" si="6"/>
        <v/>
      </c>
      <c r="O53" s="272"/>
      <c r="P53" s="320"/>
      <c r="Q53" s="321"/>
      <c r="R53" s="322"/>
      <c r="T53" s="71"/>
      <c r="U53" s="19"/>
      <c r="X53" s="26"/>
      <c r="Y53" s="26"/>
      <c r="Z53" s="26"/>
      <c r="AB53" s="26"/>
      <c r="AC53" s="26"/>
      <c r="AD53" s="26"/>
      <c r="AE53" s="26"/>
      <c r="AK53" s="177"/>
    </row>
    <row r="54" spans="2:37" s="23" customFormat="1" x14ac:dyDescent="0.4">
      <c r="B54" s="3"/>
      <c r="C54" s="3"/>
      <c r="D54" s="3"/>
      <c r="E54" s="3"/>
      <c r="F54" s="107"/>
      <c r="G54" s="129"/>
      <c r="H54" s="185"/>
      <c r="I54" s="106"/>
      <c r="J54" s="2"/>
      <c r="K54" s="2"/>
      <c r="L54" s="2"/>
      <c r="M54" s="172" t="str">
        <f t="shared" si="5"/>
        <v/>
      </c>
      <c r="N54" s="272" t="str">
        <f t="shared" si="6"/>
        <v/>
      </c>
      <c r="O54" s="272"/>
      <c r="P54" s="320"/>
      <c r="Q54" s="321"/>
      <c r="R54" s="322"/>
      <c r="T54" s="26"/>
      <c r="U54" s="44"/>
      <c r="X54" s="26"/>
      <c r="Y54" s="26"/>
      <c r="Z54" s="26"/>
      <c r="AB54" s="26"/>
      <c r="AC54" s="26"/>
      <c r="AD54" s="26"/>
      <c r="AE54" s="26"/>
      <c r="AK54" s="177"/>
    </row>
    <row r="55" spans="2:37" s="23" customFormat="1" x14ac:dyDescent="0.4">
      <c r="B55" s="4"/>
      <c r="C55" s="4"/>
      <c r="D55" s="4"/>
      <c r="E55" s="4"/>
      <c r="F55" s="105"/>
      <c r="G55" s="129"/>
      <c r="H55" s="185"/>
      <c r="I55" s="106"/>
      <c r="J55" s="2"/>
      <c r="K55" s="2"/>
      <c r="L55" s="2"/>
      <c r="M55" s="172" t="str">
        <f t="shared" si="5"/>
        <v/>
      </c>
      <c r="N55" s="272" t="str">
        <f t="shared" si="6"/>
        <v/>
      </c>
      <c r="O55" s="272"/>
      <c r="P55" s="320"/>
      <c r="Q55" s="321"/>
      <c r="R55" s="322"/>
      <c r="T55" s="26"/>
      <c r="X55" s="26"/>
      <c r="Y55" s="26"/>
      <c r="Z55" s="26"/>
      <c r="AB55" s="26"/>
      <c r="AC55" s="26"/>
      <c r="AD55" s="26"/>
      <c r="AE55" s="26"/>
      <c r="AK55" s="177"/>
    </row>
    <row r="56" spans="2:37" s="23" customFormat="1" x14ac:dyDescent="0.4">
      <c r="B56" s="4"/>
      <c r="C56" s="4"/>
      <c r="D56" s="4"/>
      <c r="E56" s="4"/>
      <c r="F56" s="5"/>
      <c r="G56" s="129"/>
      <c r="H56" s="185"/>
      <c r="I56" s="106"/>
      <c r="J56" s="2"/>
      <c r="K56" s="2"/>
      <c r="L56" s="2"/>
      <c r="M56" s="172" t="str">
        <f t="shared" si="5"/>
        <v/>
      </c>
      <c r="N56" s="272" t="str">
        <f t="shared" si="6"/>
        <v/>
      </c>
      <c r="O56" s="272"/>
      <c r="P56" s="320"/>
      <c r="Q56" s="321"/>
      <c r="R56" s="322"/>
      <c r="T56" s="26"/>
      <c r="X56" s="26"/>
      <c r="Y56" s="26"/>
      <c r="Z56" s="26"/>
      <c r="AB56" s="26"/>
      <c r="AC56" s="26"/>
      <c r="AD56" s="26"/>
      <c r="AE56" s="26"/>
      <c r="AK56" s="177"/>
    </row>
    <row r="57" spans="2:37" s="23" customFormat="1" x14ac:dyDescent="0.4">
      <c r="B57" s="4"/>
      <c r="C57" s="4"/>
      <c r="D57" s="4"/>
      <c r="E57" s="4"/>
      <c r="F57" s="5"/>
      <c r="G57" s="129"/>
      <c r="H57" s="185"/>
      <c r="I57" s="106"/>
      <c r="J57" s="2"/>
      <c r="K57" s="2"/>
      <c r="L57" s="2"/>
      <c r="M57" s="172" t="str">
        <f t="shared" si="5"/>
        <v/>
      </c>
      <c r="N57" s="272" t="str">
        <f t="shared" si="6"/>
        <v/>
      </c>
      <c r="O57" s="272"/>
      <c r="P57" s="320"/>
      <c r="Q57" s="321"/>
      <c r="R57" s="322"/>
      <c r="T57" s="26"/>
      <c r="X57" s="26"/>
      <c r="Y57" s="26"/>
      <c r="Z57" s="26"/>
      <c r="AB57" s="26"/>
      <c r="AC57" s="26"/>
      <c r="AD57" s="26"/>
      <c r="AE57" s="26"/>
      <c r="AK57" s="177"/>
    </row>
    <row r="58" spans="2:37" s="23" customFormat="1" x14ac:dyDescent="0.4">
      <c r="B58" s="4"/>
      <c r="C58" s="4"/>
      <c r="D58" s="4"/>
      <c r="E58" s="4"/>
      <c r="F58" s="5"/>
      <c r="G58" s="129"/>
      <c r="H58" s="185"/>
      <c r="I58" s="106"/>
      <c r="J58" s="2"/>
      <c r="K58" s="2"/>
      <c r="L58" s="2"/>
      <c r="M58" s="172" t="str">
        <f t="shared" si="5"/>
        <v/>
      </c>
      <c r="N58" s="272" t="str">
        <f t="shared" si="6"/>
        <v/>
      </c>
      <c r="O58" s="272"/>
      <c r="P58" s="320"/>
      <c r="Q58" s="321"/>
      <c r="R58" s="322"/>
      <c r="T58" s="26"/>
      <c r="X58" s="26"/>
      <c r="Y58" s="26"/>
      <c r="Z58" s="26"/>
      <c r="AB58" s="26"/>
      <c r="AC58" s="26"/>
      <c r="AD58" s="26"/>
      <c r="AE58" s="26"/>
      <c r="AK58" s="177"/>
    </row>
    <row r="59" spans="2:37" s="23" customFormat="1" x14ac:dyDescent="0.4">
      <c r="B59" s="4"/>
      <c r="C59" s="4"/>
      <c r="D59" s="4"/>
      <c r="E59" s="4"/>
      <c r="F59" s="5"/>
      <c r="G59" s="129"/>
      <c r="H59" s="185"/>
      <c r="I59" s="106"/>
      <c r="J59" s="2"/>
      <c r="K59" s="2"/>
      <c r="L59" s="2"/>
      <c r="M59" s="172" t="str">
        <f t="shared" si="5"/>
        <v/>
      </c>
      <c r="N59" s="272" t="str">
        <f t="shared" si="6"/>
        <v/>
      </c>
      <c r="O59" s="272"/>
      <c r="P59" s="320"/>
      <c r="Q59" s="321"/>
      <c r="R59" s="322"/>
      <c r="T59" s="26"/>
      <c r="X59" s="26"/>
      <c r="Y59" s="26"/>
      <c r="Z59" s="26"/>
      <c r="AB59" s="26"/>
      <c r="AC59" s="26"/>
      <c r="AD59" s="26"/>
      <c r="AE59" s="26"/>
      <c r="AK59" s="177"/>
    </row>
    <row r="60" spans="2:37" s="23" customFormat="1" x14ac:dyDescent="0.4">
      <c r="B60" s="4"/>
      <c r="C60" s="4"/>
      <c r="D60" s="4"/>
      <c r="E60" s="4"/>
      <c r="F60" s="5"/>
      <c r="G60" s="129"/>
      <c r="H60" s="185"/>
      <c r="I60" s="106"/>
      <c r="J60" s="2"/>
      <c r="K60" s="2"/>
      <c r="L60" s="2"/>
      <c r="M60" s="172" t="str">
        <f t="shared" si="5"/>
        <v/>
      </c>
      <c r="N60" s="272" t="str">
        <f t="shared" si="6"/>
        <v/>
      </c>
      <c r="O60" s="272"/>
      <c r="P60" s="320"/>
      <c r="Q60" s="321"/>
      <c r="R60" s="322"/>
      <c r="T60" s="26"/>
      <c r="X60" s="26"/>
      <c r="Y60" s="26"/>
      <c r="Z60" s="26"/>
      <c r="AB60" s="26"/>
      <c r="AC60" s="26"/>
      <c r="AD60" s="26"/>
      <c r="AE60" s="26"/>
      <c r="AK60" s="177"/>
    </row>
    <row r="61" spans="2:37" s="23" customFormat="1" x14ac:dyDescent="0.4">
      <c r="B61" s="4"/>
      <c r="C61" s="4"/>
      <c r="D61" s="4"/>
      <c r="E61" s="4"/>
      <c r="F61" s="5"/>
      <c r="G61" s="129"/>
      <c r="H61" s="185"/>
      <c r="I61" s="106"/>
      <c r="J61" s="2"/>
      <c r="K61" s="2"/>
      <c r="L61" s="2"/>
      <c r="M61" s="172" t="str">
        <f t="shared" si="5"/>
        <v/>
      </c>
      <c r="N61" s="272" t="str">
        <f t="shared" si="6"/>
        <v/>
      </c>
      <c r="O61" s="272"/>
      <c r="P61" s="320"/>
      <c r="Q61" s="321"/>
      <c r="R61" s="322"/>
      <c r="T61" s="26"/>
      <c r="X61" s="26"/>
      <c r="Y61" s="26"/>
      <c r="Z61" s="26"/>
      <c r="AB61" s="26"/>
      <c r="AC61" s="26"/>
      <c r="AD61" s="26"/>
      <c r="AE61" s="26"/>
      <c r="AK61" s="177"/>
    </row>
    <row r="62" spans="2:37" s="23" customFormat="1" x14ac:dyDescent="0.4">
      <c r="B62" s="4"/>
      <c r="C62" s="4"/>
      <c r="D62" s="4"/>
      <c r="E62" s="4"/>
      <c r="F62" s="5"/>
      <c r="G62" s="129"/>
      <c r="H62" s="185"/>
      <c r="I62" s="106"/>
      <c r="J62" s="2"/>
      <c r="K62" s="2"/>
      <c r="L62" s="2"/>
      <c r="M62" s="172" t="str">
        <f t="shared" si="5"/>
        <v/>
      </c>
      <c r="N62" s="272" t="str">
        <f t="shared" si="6"/>
        <v/>
      </c>
      <c r="O62" s="272"/>
      <c r="P62" s="320"/>
      <c r="Q62" s="321"/>
      <c r="R62" s="322"/>
      <c r="T62" s="26"/>
      <c r="X62" s="26"/>
      <c r="Y62" s="26"/>
      <c r="Z62" s="26"/>
      <c r="AB62" s="26"/>
      <c r="AC62" s="26"/>
      <c r="AD62" s="26"/>
      <c r="AE62" s="26"/>
      <c r="AK62" s="177"/>
    </row>
    <row r="63" spans="2:37" s="23" customFormat="1" x14ac:dyDescent="0.4">
      <c r="B63" s="4"/>
      <c r="C63" s="4"/>
      <c r="D63" s="4"/>
      <c r="E63" s="4"/>
      <c r="F63" s="5"/>
      <c r="G63" s="129"/>
      <c r="H63" s="185"/>
      <c r="I63" s="106"/>
      <c r="J63" s="2"/>
      <c r="K63" s="2"/>
      <c r="L63" s="2"/>
      <c r="M63" s="172" t="str">
        <f t="shared" si="5"/>
        <v/>
      </c>
      <c r="N63" s="272" t="str">
        <f t="shared" si="6"/>
        <v/>
      </c>
      <c r="O63" s="272"/>
      <c r="P63" s="320"/>
      <c r="Q63" s="321"/>
      <c r="R63" s="322"/>
      <c r="T63" s="26"/>
      <c r="X63" s="26"/>
      <c r="Y63" s="26"/>
      <c r="Z63" s="26"/>
      <c r="AB63" s="26"/>
      <c r="AC63" s="26"/>
      <c r="AD63" s="26"/>
      <c r="AE63" s="26"/>
      <c r="AK63" s="177"/>
    </row>
    <row r="64" spans="2:37" s="23" customFormat="1" x14ac:dyDescent="0.4">
      <c r="B64" s="4"/>
      <c r="C64" s="4"/>
      <c r="D64" s="4"/>
      <c r="E64" s="4"/>
      <c r="F64" s="5"/>
      <c r="G64" s="129"/>
      <c r="H64" s="185"/>
      <c r="I64" s="106"/>
      <c r="J64" s="4"/>
      <c r="K64" s="4"/>
      <c r="L64" s="4"/>
      <c r="M64" s="172" t="str">
        <f t="shared" si="5"/>
        <v/>
      </c>
      <c r="N64" s="272" t="str">
        <f t="shared" si="6"/>
        <v/>
      </c>
      <c r="O64" s="272"/>
      <c r="P64" s="320"/>
      <c r="Q64" s="321"/>
      <c r="R64" s="322"/>
      <c r="T64" s="26"/>
      <c r="X64" s="26"/>
      <c r="Y64" s="26"/>
      <c r="Z64" s="26"/>
      <c r="AB64" s="26"/>
      <c r="AC64" s="26"/>
      <c r="AD64" s="26"/>
      <c r="AE64" s="26"/>
      <c r="AK64" s="177"/>
    </row>
    <row r="65" spans="2:37" s="23" customFormat="1" x14ac:dyDescent="0.4">
      <c r="B65" s="4"/>
      <c r="C65" s="4"/>
      <c r="D65" s="4"/>
      <c r="E65" s="4"/>
      <c r="F65" s="5"/>
      <c r="G65" s="129"/>
      <c r="H65" s="185"/>
      <c r="I65" s="106"/>
      <c r="J65" s="4"/>
      <c r="K65" s="4"/>
      <c r="L65" s="4"/>
      <c r="M65" s="172" t="str">
        <f t="shared" si="5"/>
        <v/>
      </c>
      <c r="N65" s="272" t="str">
        <f t="shared" si="6"/>
        <v/>
      </c>
      <c r="O65" s="272"/>
      <c r="P65" s="320"/>
      <c r="Q65" s="321"/>
      <c r="R65" s="322"/>
      <c r="T65" s="26"/>
      <c r="X65" s="26"/>
      <c r="Y65" s="26"/>
      <c r="Z65" s="26"/>
      <c r="AB65" s="26"/>
      <c r="AC65" s="26"/>
      <c r="AD65" s="26"/>
      <c r="AE65" s="26"/>
      <c r="AK65" s="177"/>
    </row>
    <row r="66" spans="2:37" s="23" customFormat="1" x14ac:dyDescent="0.4">
      <c r="B66" s="4"/>
      <c r="C66" s="4"/>
      <c r="D66" s="4"/>
      <c r="E66" s="4"/>
      <c r="F66" s="5"/>
      <c r="G66" s="129"/>
      <c r="H66" s="185"/>
      <c r="I66" s="106"/>
      <c r="J66" s="4"/>
      <c r="K66" s="4"/>
      <c r="L66" s="4"/>
      <c r="M66" s="172" t="str">
        <f t="shared" si="5"/>
        <v/>
      </c>
      <c r="N66" s="272" t="str">
        <f t="shared" si="6"/>
        <v/>
      </c>
      <c r="O66" s="272"/>
      <c r="P66" s="320"/>
      <c r="Q66" s="321"/>
      <c r="R66" s="322"/>
      <c r="T66" s="26"/>
      <c r="X66" s="26"/>
      <c r="Y66" s="26"/>
      <c r="Z66" s="26"/>
      <c r="AB66" s="26"/>
      <c r="AC66" s="26"/>
      <c r="AD66" s="26"/>
      <c r="AE66" s="26"/>
      <c r="AK66" s="177"/>
    </row>
    <row r="67" spans="2:37" s="23" customFormat="1" x14ac:dyDescent="0.4">
      <c r="B67" s="4"/>
      <c r="C67" s="4"/>
      <c r="D67" s="4"/>
      <c r="E67" s="4"/>
      <c r="F67" s="5"/>
      <c r="G67" s="129"/>
      <c r="H67" s="185"/>
      <c r="I67" s="106"/>
      <c r="J67" s="4"/>
      <c r="K67" s="4"/>
      <c r="L67" s="4"/>
      <c r="M67" s="172" t="str">
        <f t="shared" si="5"/>
        <v/>
      </c>
      <c r="N67" s="272" t="str">
        <f t="shared" si="6"/>
        <v/>
      </c>
      <c r="O67" s="272"/>
      <c r="P67" s="320"/>
      <c r="Q67" s="321"/>
      <c r="R67" s="322"/>
      <c r="T67" s="26"/>
      <c r="X67" s="26"/>
      <c r="Y67" s="26"/>
      <c r="Z67" s="26"/>
      <c r="AB67" s="26"/>
      <c r="AC67" s="26"/>
      <c r="AD67" s="26"/>
      <c r="AE67" s="26"/>
      <c r="AK67" s="177"/>
    </row>
    <row r="68" spans="2:37" s="23" customFormat="1" x14ac:dyDescent="0.4">
      <c r="B68" s="4"/>
      <c r="C68" s="4"/>
      <c r="D68" s="4"/>
      <c r="E68" s="4"/>
      <c r="F68" s="5"/>
      <c r="G68" s="129"/>
      <c r="H68" s="185"/>
      <c r="I68" s="106"/>
      <c r="J68" s="4"/>
      <c r="K68" s="4"/>
      <c r="L68" s="4"/>
      <c r="M68" s="172" t="str">
        <f t="shared" si="5"/>
        <v/>
      </c>
      <c r="N68" s="272" t="str">
        <f t="shared" si="6"/>
        <v/>
      </c>
      <c r="O68" s="272"/>
      <c r="P68" s="320"/>
      <c r="Q68" s="321"/>
      <c r="R68" s="322"/>
      <c r="T68" s="26"/>
      <c r="X68" s="26"/>
      <c r="Y68" s="26"/>
      <c r="Z68" s="26"/>
      <c r="AB68" s="26"/>
      <c r="AC68" s="26"/>
      <c r="AD68" s="26"/>
      <c r="AE68" s="26"/>
      <c r="AK68" s="177"/>
    </row>
    <row r="69" spans="2:37" s="23" customFormat="1" x14ac:dyDescent="0.4">
      <c r="B69" s="4"/>
      <c r="C69" s="4"/>
      <c r="D69" s="4"/>
      <c r="E69" s="4"/>
      <c r="F69" s="5"/>
      <c r="G69" s="129"/>
      <c r="H69" s="185"/>
      <c r="I69" s="106"/>
      <c r="J69" s="4"/>
      <c r="K69" s="4"/>
      <c r="L69" s="4"/>
      <c r="M69" s="172" t="str">
        <f t="shared" si="5"/>
        <v/>
      </c>
      <c r="N69" s="272" t="str">
        <f t="shared" si="6"/>
        <v/>
      </c>
      <c r="O69" s="272"/>
      <c r="P69" s="320"/>
      <c r="Q69" s="321"/>
      <c r="R69" s="322"/>
      <c r="T69" s="26"/>
      <c r="X69" s="26"/>
      <c r="Y69" s="26"/>
      <c r="Z69" s="26"/>
      <c r="AB69" s="26"/>
      <c r="AC69" s="26"/>
      <c r="AD69" s="26"/>
      <c r="AE69" s="26"/>
      <c r="AK69" s="177"/>
    </row>
    <row r="70" spans="2:37" s="23" customFormat="1" x14ac:dyDescent="0.4">
      <c r="B70" s="4"/>
      <c r="C70" s="4"/>
      <c r="D70" s="4"/>
      <c r="E70" s="4"/>
      <c r="F70" s="5"/>
      <c r="G70" s="129"/>
      <c r="H70" s="185"/>
      <c r="I70" s="106"/>
      <c r="J70" s="4"/>
      <c r="K70" s="4"/>
      <c r="L70" s="4"/>
      <c r="M70" s="172" t="str">
        <f t="shared" si="5"/>
        <v/>
      </c>
      <c r="N70" s="272" t="str">
        <f t="shared" si="6"/>
        <v/>
      </c>
      <c r="O70" s="272"/>
      <c r="P70" s="320"/>
      <c r="Q70" s="321"/>
      <c r="R70" s="322"/>
      <c r="T70" s="26"/>
      <c r="X70" s="26"/>
      <c r="Y70" s="26"/>
      <c r="Z70" s="26"/>
      <c r="AB70" s="26"/>
      <c r="AC70" s="26"/>
      <c r="AD70" s="26"/>
      <c r="AE70" s="26"/>
      <c r="AK70" s="177"/>
    </row>
    <row r="71" spans="2:37" s="23" customFormat="1" x14ac:dyDescent="0.4">
      <c r="B71" s="4"/>
      <c r="C71" s="4"/>
      <c r="D71" s="4"/>
      <c r="E71" s="4"/>
      <c r="F71" s="5"/>
      <c r="G71" s="129"/>
      <c r="H71" s="185"/>
      <c r="I71" s="106"/>
      <c r="J71" s="4"/>
      <c r="K71" s="4"/>
      <c r="L71" s="4"/>
      <c r="M71" s="172" t="str">
        <f t="shared" si="5"/>
        <v/>
      </c>
      <c r="N71" s="272" t="str">
        <f t="shared" si="6"/>
        <v/>
      </c>
      <c r="O71" s="272"/>
      <c r="P71" s="320"/>
      <c r="Q71" s="321"/>
      <c r="R71" s="322"/>
      <c r="T71" s="26"/>
      <c r="X71" s="26"/>
      <c r="Y71" s="26"/>
      <c r="Z71" s="26"/>
      <c r="AB71" s="26"/>
      <c r="AC71" s="26"/>
      <c r="AD71" s="26"/>
      <c r="AE71" s="26"/>
      <c r="AK71" s="177"/>
    </row>
    <row r="72" spans="2:37" s="23" customFormat="1" x14ac:dyDescent="0.4">
      <c r="B72" s="4"/>
      <c r="C72" s="4"/>
      <c r="D72" s="4"/>
      <c r="E72" s="4"/>
      <c r="F72" s="5"/>
      <c r="G72" s="129"/>
      <c r="H72" s="185"/>
      <c r="I72" s="106"/>
      <c r="J72" s="4"/>
      <c r="K72" s="4"/>
      <c r="L72" s="4"/>
      <c r="M72" s="172" t="str">
        <f t="shared" si="5"/>
        <v/>
      </c>
      <c r="N72" s="272" t="str">
        <f t="shared" si="6"/>
        <v/>
      </c>
      <c r="O72" s="272"/>
      <c r="P72" s="336"/>
      <c r="Q72" s="337"/>
      <c r="R72" s="338"/>
      <c r="T72" s="26"/>
      <c r="X72" s="26"/>
      <c r="Y72" s="26"/>
      <c r="Z72" s="26"/>
      <c r="AB72" s="26"/>
      <c r="AC72" s="26"/>
      <c r="AD72" s="26"/>
      <c r="AE72" s="26"/>
      <c r="AK72" s="177"/>
    </row>
    <row r="73" spans="2:37" s="23" customFormat="1" x14ac:dyDescent="0.4">
      <c r="B73" s="253" t="s">
        <v>193</v>
      </c>
      <c r="C73" s="253"/>
      <c r="D73" s="253"/>
      <c r="E73" s="253"/>
      <c r="F73" s="253"/>
      <c r="G73" s="253"/>
      <c r="H73" s="253"/>
      <c r="I73" s="113">
        <f t="shared" ref="I73:L73" si="7">SUM(I51:I72)</f>
        <v>0</v>
      </c>
      <c r="J73" s="113">
        <f t="shared" si="7"/>
        <v>0</v>
      </c>
      <c r="K73" s="113">
        <f t="shared" si="7"/>
        <v>0</v>
      </c>
      <c r="L73" s="113">
        <f t="shared" si="7"/>
        <v>0</v>
      </c>
      <c r="M73" s="174" t="str">
        <f>IF(SUM(M51:M72)=0,"",SUM(M51:M72))</f>
        <v/>
      </c>
      <c r="N73" s="339" t="str">
        <f>IF(SUM(N51:O72)=0,"",SUM(N51:O72))</f>
        <v/>
      </c>
      <c r="O73" s="342"/>
      <c r="P73" s="168" t="str">
        <f>IF(N73="","",N73/$AF$19*$AF$18)</f>
        <v/>
      </c>
      <c r="Q73" s="296" t="str">
        <f>IF(P73="","","Credit Equivalent")</f>
        <v/>
      </c>
      <c r="R73" s="297"/>
      <c r="T73" s="26"/>
      <c r="X73" s="26"/>
      <c r="Y73" s="21"/>
      <c r="Z73" s="21"/>
      <c r="AA73" s="63"/>
      <c r="AB73" s="69"/>
      <c r="AC73" s="69"/>
      <c r="AD73" s="69"/>
      <c r="AE73" s="69"/>
      <c r="AK73" s="177"/>
    </row>
    <row r="74" spans="2:37" s="23" customFormat="1" ht="15.75" customHeight="1" x14ac:dyDescent="0.4">
      <c r="B74" s="21"/>
      <c r="C74" s="21"/>
      <c r="D74" s="21"/>
      <c r="E74" s="21"/>
      <c r="F74" s="21"/>
      <c r="G74" s="21"/>
      <c r="H74" s="181"/>
      <c r="I74" s="65"/>
      <c r="J74" s="21"/>
      <c r="K74" s="21"/>
      <c r="L74" s="21"/>
      <c r="M74" s="19"/>
      <c r="N74" s="19"/>
      <c r="O74"/>
      <c r="P74"/>
      <c r="Q74"/>
      <c r="R74"/>
      <c r="T74" s="26"/>
      <c r="X74" s="26"/>
      <c r="Y74" s="21"/>
      <c r="Z74" s="21"/>
      <c r="AA74" s="19"/>
      <c r="AB74" s="137"/>
      <c r="AC74" s="137"/>
      <c r="AD74" s="137"/>
      <c r="AE74" s="137"/>
      <c r="AK74" s="177"/>
    </row>
    <row r="75" spans="2:37" s="21" customFormat="1" ht="15.75" customHeight="1" x14ac:dyDescent="0.4">
      <c r="B75" s="19"/>
      <c r="C75" s="19"/>
      <c r="D75" s="19"/>
      <c r="E75" s="19"/>
      <c r="F75" s="19"/>
      <c r="G75" s="19"/>
      <c r="H75" s="180"/>
      <c r="I75" s="67"/>
      <c r="J75" s="66"/>
      <c r="K75" s="66"/>
      <c r="L75" s="66"/>
      <c r="M75" s="66"/>
      <c r="N75" s="66"/>
      <c r="O75" s="66"/>
      <c r="P75" s="19"/>
      <c r="Q75" s="19"/>
      <c r="R75" s="19"/>
      <c r="T75" s="26"/>
      <c r="U75" s="156"/>
      <c r="Y75" s="69"/>
      <c r="Z75" s="69"/>
      <c r="AB75" s="65"/>
      <c r="AC75" s="65"/>
      <c r="AD75" s="65"/>
      <c r="AE75" s="65"/>
      <c r="AK75" s="176"/>
    </row>
    <row r="76" spans="2:37" s="21" customFormat="1" ht="15.75" customHeight="1" x14ac:dyDescent="0.4">
      <c r="B76" s="327" t="s">
        <v>8</v>
      </c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9"/>
      <c r="Y76" s="137"/>
      <c r="Z76" s="137"/>
      <c r="AB76" s="65"/>
      <c r="AC76" s="65"/>
      <c r="AD76" s="65"/>
      <c r="AE76" s="65"/>
      <c r="AK76" s="176"/>
    </row>
    <row r="77" spans="2:37" s="63" customFormat="1" x14ac:dyDescent="0.4">
      <c r="B77" s="330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2"/>
      <c r="T77" s="21"/>
      <c r="U77" s="21"/>
      <c r="X77" s="69"/>
      <c r="Y77" s="137"/>
      <c r="Z77" s="137"/>
      <c r="AA77" s="19"/>
      <c r="AB77" s="137"/>
      <c r="AC77" s="137"/>
      <c r="AD77" s="137"/>
      <c r="AE77" s="137"/>
      <c r="AK77" s="179"/>
    </row>
    <row r="78" spans="2:37" ht="14.9" customHeight="1" x14ac:dyDescent="0.4">
      <c r="B78" s="330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2"/>
      <c r="T78" s="69"/>
      <c r="U78" s="23"/>
    </row>
    <row r="79" spans="2:37" ht="14.9" customHeight="1" x14ac:dyDescent="0.4">
      <c r="B79" s="330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2"/>
      <c r="U79" s="63"/>
    </row>
    <row r="80" spans="2:37" ht="14.9" customHeight="1" x14ac:dyDescent="0.4">
      <c r="B80" s="333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5"/>
      <c r="U80" s="63"/>
    </row>
    <row r="81" spans="2:37" ht="14.9" customHeight="1" x14ac:dyDescent="0.4">
      <c r="B81" s="73"/>
      <c r="C81" s="73"/>
      <c r="D81" s="73"/>
      <c r="E81" s="73"/>
      <c r="F81" s="73"/>
      <c r="G81" s="73"/>
      <c r="H81" s="189"/>
      <c r="I81" s="74"/>
      <c r="J81" s="73"/>
      <c r="K81" s="73"/>
      <c r="L81" s="73"/>
      <c r="M81" s="73"/>
      <c r="N81" s="73"/>
      <c r="O81" s="21"/>
      <c r="P81" s="21"/>
      <c r="Q81" s="21"/>
      <c r="R81" s="21"/>
      <c r="U81" s="63"/>
      <c r="AA81" s="72"/>
      <c r="AB81" s="35"/>
      <c r="AC81" s="35"/>
      <c r="AD81" s="35"/>
      <c r="AE81" s="35"/>
    </row>
    <row r="82" spans="2:37" ht="14.9" customHeight="1" thickBot="1" x14ac:dyDescent="0.45">
      <c r="B82" s="21"/>
      <c r="C82" s="21"/>
      <c r="D82" s="21"/>
      <c r="E82" s="21"/>
      <c r="F82" s="21"/>
      <c r="G82" s="21"/>
      <c r="H82" s="181"/>
      <c r="I82" s="75"/>
      <c r="J82" s="76"/>
      <c r="K82" s="77"/>
      <c r="L82" s="77"/>
      <c r="M82" s="21"/>
      <c r="N82" s="21"/>
      <c r="O82" s="21"/>
      <c r="P82" s="21"/>
      <c r="Q82" s="21"/>
      <c r="R82" s="21"/>
      <c r="Y82" s="21"/>
      <c r="Z82" s="21"/>
    </row>
    <row r="83" spans="2:37" ht="15.65" customHeight="1" thickBot="1" x14ac:dyDescent="0.45">
      <c r="B83" s="348" t="s">
        <v>185</v>
      </c>
      <c r="C83" s="349"/>
      <c r="D83" s="349"/>
      <c r="E83" s="350"/>
      <c r="G83" s="351" t="s">
        <v>180</v>
      </c>
      <c r="H83" s="352"/>
      <c r="I83" s="352"/>
      <c r="J83" s="352"/>
      <c r="K83" s="352"/>
      <c r="L83" s="352"/>
      <c r="M83" s="352" t="str">
        <f>P4</f>
        <v>2017-18</v>
      </c>
      <c r="N83" s="352"/>
      <c r="O83" s="352"/>
      <c r="P83" s="352"/>
      <c r="Q83" s="352"/>
      <c r="R83" s="353"/>
      <c r="Y83" s="21"/>
      <c r="Z83" s="21"/>
    </row>
    <row r="84" spans="2:37" s="21" customFormat="1" ht="15" thickTop="1" x14ac:dyDescent="0.4">
      <c r="B84" s="236" t="s">
        <v>186</v>
      </c>
      <c r="C84" s="237"/>
      <c r="D84" s="237"/>
      <c r="E84" s="238"/>
      <c r="F84" s="19"/>
      <c r="G84" s="78"/>
      <c r="H84" s="190"/>
      <c r="I84" s="79"/>
      <c r="J84" s="79"/>
      <c r="K84" s="80"/>
      <c r="L84" s="80"/>
      <c r="M84" s="80"/>
      <c r="N84" s="80"/>
      <c r="O84" s="102"/>
      <c r="P84" s="102"/>
      <c r="Q84" s="102"/>
      <c r="R84" s="81"/>
      <c r="T84" s="137"/>
      <c r="U84" s="19"/>
      <c r="AB84" s="65"/>
      <c r="AC84" s="65"/>
      <c r="AD84" s="65"/>
      <c r="AE84" s="65"/>
      <c r="AK84" s="176"/>
    </row>
    <row r="85" spans="2:37" s="21" customFormat="1" ht="15" thickBot="1" x14ac:dyDescent="0.45">
      <c r="B85" s="239"/>
      <c r="C85" s="240"/>
      <c r="D85" s="240"/>
      <c r="E85" s="241"/>
      <c r="F85" s="19"/>
      <c r="G85" s="78"/>
      <c r="H85" s="190"/>
      <c r="I85" s="79"/>
      <c r="J85" s="79"/>
      <c r="K85" s="79"/>
      <c r="L85" s="109" t="s">
        <v>14</v>
      </c>
      <c r="M85" s="110" t="s">
        <v>181</v>
      </c>
      <c r="N85" s="155"/>
      <c r="O85" s="79"/>
      <c r="P85" s="79"/>
      <c r="Q85" s="79"/>
      <c r="R85" s="83"/>
      <c r="AC85" s="65"/>
      <c r="AD85" s="65"/>
      <c r="AE85" s="65"/>
      <c r="AF85" s="65"/>
      <c r="AK85" s="176"/>
    </row>
    <row r="86" spans="2:37" s="21" customFormat="1" ht="15.75" customHeight="1" thickTop="1" x14ac:dyDescent="0.4">
      <c r="B86" s="84"/>
      <c r="C86" s="79"/>
      <c r="D86" s="79"/>
      <c r="E86" s="85"/>
      <c r="F86" s="19"/>
      <c r="G86" s="86"/>
      <c r="H86" s="187"/>
      <c r="I86" s="87"/>
      <c r="J86" s="87"/>
      <c r="K86" s="88" t="s">
        <v>220</v>
      </c>
      <c r="L86" s="103">
        <f>SUM(M73,M39)</f>
        <v>0</v>
      </c>
      <c r="M86" s="153">
        <f>SUM(N39,N73)</f>
        <v>0</v>
      </c>
      <c r="N86" s="162">
        <f>IF(M86="","",M86/$AF$19*$AF$18)</f>
        <v>0</v>
      </c>
      <c r="O86" s="309" t="str">
        <f>IF(N86="","","Credit Equivalent")</f>
        <v>Credit Equivalent</v>
      </c>
      <c r="P86" s="309"/>
      <c r="Q86" s="310"/>
      <c r="R86" s="157"/>
      <c r="AC86" s="65"/>
      <c r="AD86" s="65"/>
      <c r="AE86" s="65"/>
      <c r="AF86" s="65"/>
      <c r="AK86" s="176"/>
    </row>
    <row r="87" spans="2:37" s="21" customFormat="1" x14ac:dyDescent="0.4">
      <c r="B87" s="163"/>
      <c r="C87" s="108" t="s">
        <v>188</v>
      </c>
      <c r="D87" s="108" t="str">
        <f>P4</f>
        <v>2017-18</v>
      </c>
      <c r="E87" s="164"/>
      <c r="F87" s="19"/>
      <c r="G87" s="89"/>
      <c r="H87" s="191"/>
      <c r="I87" s="87"/>
      <c r="J87" s="87"/>
      <c r="K87" s="140" t="s">
        <v>221</v>
      </c>
      <c r="L87" s="273">
        <f>IF(OR(ISBLANK(K13),ISBLANK(K12)),ROUND(IF(MAX(L86,N86)&lt;$AI$18/2,0,MAX(L86,N86)-$AI$18/2),2),ROUND(IF(MAX(L86,N86)&lt;$AI$18,0,MAX(L86,N86)-$AI$18),2))</f>
        <v>0</v>
      </c>
      <c r="M87" s="274"/>
      <c r="N87" s="148" t="s">
        <v>216</v>
      </c>
      <c r="O87" s="149"/>
      <c r="P87" s="149"/>
      <c r="Q87" s="150"/>
      <c r="R87" s="146"/>
      <c r="AC87" s="65"/>
      <c r="AD87" s="65"/>
      <c r="AE87" s="65"/>
      <c r="AF87" s="65"/>
      <c r="AK87" s="176"/>
    </row>
    <row r="88" spans="2:37" s="21" customFormat="1" ht="15.75" customHeight="1" x14ac:dyDescent="0.4">
      <c r="B88" s="343" t="s">
        <v>199</v>
      </c>
      <c r="C88" s="344"/>
      <c r="D88" s="345"/>
      <c r="E88" s="346"/>
      <c r="F88" s="19"/>
      <c r="G88" s="78"/>
      <c r="H88" s="190"/>
      <c r="I88" s="79"/>
      <c r="J88" s="79"/>
      <c r="K88" s="79"/>
      <c r="L88" s="104"/>
      <c r="M88" s="104"/>
      <c r="N88" s="104"/>
      <c r="O88" s="32"/>
      <c r="P88" s="79"/>
      <c r="Q88" s="79"/>
      <c r="R88" s="83"/>
      <c r="AC88" s="65"/>
      <c r="AD88" s="65"/>
      <c r="AE88" s="65"/>
      <c r="AF88" s="65"/>
      <c r="AK88" s="176"/>
    </row>
    <row r="89" spans="2:37" s="21" customFormat="1" ht="15" thickBot="1" x14ac:dyDescent="0.45">
      <c r="B89" s="90"/>
      <c r="C89" s="91"/>
      <c r="D89" s="91"/>
      <c r="E89" s="92"/>
      <c r="F89" s="19"/>
      <c r="G89" s="78"/>
      <c r="H89" s="190"/>
      <c r="I89" s="79"/>
      <c r="J89" s="79"/>
      <c r="K89" s="93" t="s">
        <v>217</v>
      </c>
      <c r="L89" s="281">
        <f>IFERROR(IF($K$9="ADJ",ROUND(MAX($M$39,$P$39),2)*$N$12,IF(OR(CONCATENATE($K$9,$J$12)="UFTFall 16",CONCATENATE($K$9,$J$12)="TFTFall 16"),ROUND(VLOOKUP($D$4,$AA$18:$AE$47,2,FALSE)/$AJ$18,8)*$M$12,IF(OR(CONCATENATE($K$9,$J$12)="UFTFall 17",CONCATENATE($K$9,$J$12)="TFTFall 17"),ROUND(VLOOKUP($D$4,$AA$18:$AE$47,4,FALSE),8)/$AJ$18*$M$12,IF(OR($K$9="TPT",$K$9="UPT"),ROUND(ROUND(MAX($M$39,$P$39),2)/$AI$18,8)*$M$12,ROUND(ROUND(MAX($M$39,$P$39),2)/$AI$18,8)*$M$12)))),0)</f>
        <v>0</v>
      </c>
      <c r="M89" s="281"/>
      <c r="N89" s="211"/>
      <c r="O89" s="203"/>
      <c r="P89" s="200"/>
      <c r="Q89" s="200"/>
      <c r="R89" s="201"/>
      <c r="AC89" s="65"/>
      <c r="AD89" s="65"/>
      <c r="AE89" s="65"/>
      <c r="AF89" s="65"/>
      <c r="AK89" s="176"/>
    </row>
    <row r="90" spans="2:37" s="21" customFormat="1" x14ac:dyDescent="0.4">
      <c r="B90" s="19"/>
      <c r="C90" s="19"/>
      <c r="D90" s="19"/>
      <c r="E90" s="19"/>
      <c r="F90" s="19"/>
      <c r="G90" s="78"/>
      <c r="H90" s="190"/>
      <c r="I90" s="79"/>
      <c r="J90" s="79"/>
      <c r="K90" s="93" t="s">
        <v>218</v>
      </c>
      <c r="L90" s="281">
        <f>IFERROR(IF($K$9="ADJ",ROUND(MAX($M$73,$P$73),2)*$N$13,IF(OR(CONCATENATE($K$9,$J$12)="UFTFall 16",CONCATENATE($K$9,$J$12)="TFTFall 16"),ROUND(VLOOKUP($D$4,$AA$18:$AE$47,3,FALSE)/$AJ$18,8)*$M$13,IF(OR(CONCATENATE($K$9,$J$12)="UFTFall 17",CONCATENATE($K$9,$J$12)="TFTFall 17"),ROUND(VLOOKUP($D$4,$AA$18:$AE$47,5,FALSE)/$AJ$18,8)*$M$13,IF(OR($K$9="TPT",$K$9="UPT"),IF(ROUND(MAX($M$73,$P$73),2)&gt;=$AF$18,ROUND((ROUND(MAX($M$73,$P$73),2)-$L$87)/$AI$18,8)*$M$13,ROUND(ROUND(MAX($M$73,$P$73),2)/$AI$18,8)*$M$13),0)))),0)</f>
        <v>0</v>
      </c>
      <c r="M90" s="281"/>
      <c r="N90" s="211"/>
      <c r="O90" s="213"/>
      <c r="P90" s="200"/>
      <c r="Q90" s="200"/>
      <c r="R90" s="201"/>
      <c r="AC90" s="65"/>
      <c r="AD90" s="65"/>
      <c r="AE90" s="65"/>
      <c r="AF90" s="65"/>
      <c r="AK90" s="176"/>
    </row>
    <row r="91" spans="2:37" s="21" customFormat="1" ht="15" thickBot="1" x14ac:dyDescent="0.45">
      <c r="B91" s="19" t="s">
        <v>200</v>
      </c>
      <c r="C91" s="19"/>
      <c r="D91" s="19"/>
      <c r="E91" s="19"/>
      <c r="F91" s="19"/>
      <c r="G91" s="78"/>
      <c r="H91" s="190"/>
      <c r="I91" s="79"/>
      <c r="J91" s="79"/>
      <c r="K91" s="93" t="s">
        <v>219</v>
      </c>
      <c r="L91" s="347">
        <f>IFERROR(IF($M$13="",
IF($K$9="ADJ",$L$87*$N$13,IF(OR($K$9="TPT",$K$9="UPT"),IF(ROUND(($L$87-IF(MAX($M$39,$P$39)&gt;$AF$18,ROUND(MAX($M$39,$P$39)-$AF$18,2),0))/$AI$18,8)*$M$12&gt;=0,
     ROUND(($L$87-IF(MAX($M$39,$P$39)&gt;$AF$18,ROUND(MAX($M$39,$P$39)-$AF$18,2),0))/$AI$18,8)*$M$12,0),
     ROUND($L$87/$AI$18,8)*$M$12)),
IF($K$9="ADJ",$L$87*$N$13,IF(OR($K$9="TPT",$K$9="UPT"),IF(ROUND(($L$87-IF(MAX($M$39,$P$39)&gt;$AF$18,ROUND(MAX($M$39,$P$39)-$AF$18,2),0))/$AI$18,8)*$M$13&gt;=0,
     ROUND(($L$87-IF(MAX($M$39,$P$39)&gt;$AF$18,ROUND(MAX($M$39,$P$39)-$AF$18,2),0))/$AI$18,8)*$M$13,0),
     ROUND($L$87/$AI$18,8)*$M$13))),0)</f>
        <v>0</v>
      </c>
      <c r="M91" s="347"/>
      <c r="N91" s="214"/>
      <c r="O91" s="288"/>
      <c r="P91" s="288"/>
      <c r="Q91" s="288"/>
      <c r="R91" s="201"/>
      <c r="AA91" s="19"/>
      <c r="AC91" s="65"/>
      <c r="AD91" s="65"/>
      <c r="AE91" s="65"/>
      <c r="AF91" s="65"/>
      <c r="AK91" s="176"/>
    </row>
    <row r="92" spans="2:37" s="21" customFormat="1" ht="15" thickBot="1" x14ac:dyDescent="0.45">
      <c r="B92" s="19" t="s">
        <v>201</v>
      </c>
      <c r="C92" s="19"/>
      <c r="D92" s="19"/>
      <c r="E92" s="19"/>
      <c r="F92" s="19"/>
      <c r="G92" s="78"/>
      <c r="H92" s="190"/>
      <c r="I92" s="79"/>
      <c r="J92" s="79"/>
      <c r="K92" s="93" t="s">
        <v>182</v>
      </c>
      <c r="L92" s="283">
        <f>SUM(L89:L91)</f>
        <v>0</v>
      </c>
      <c r="M92" s="284"/>
      <c r="N92" s="211"/>
      <c r="O92" s="210"/>
      <c r="P92" s="200"/>
      <c r="Q92" s="200"/>
      <c r="R92" s="201"/>
      <c r="AC92" s="65"/>
      <c r="AD92" s="65"/>
      <c r="AE92" s="65"/>
      <c r="AF92" s="65"/>
      <c r="AK92" s="176"/>
    </row>
    <row r="93" spans="2:37" ht="15" thickBot="1" x14ac:dyDescent="0.45">
      <c r="B93" s="19" t="s">
        <v>203</v>
      </c>
      <c r="G93" s="145" t="s">
        <v>231</v>
      </c>
      <c r="H93" s="192"/>
      <c r="I93" s="91"/>
      <c r="J93" s="147"/>
      <c r="K93" s="91"/>
      <c r="L93" s="91"/>
      <c r="M93" s="91"/>
      <c r="N93" s="215"/>
      <c r="O93" s="215"/>
      <c r="P93" s="215"/>
      <c r="Q93" s="215"/>
      <c r="R93" s="216"/>
      <c r="U93" s="21"/>
      <c r="V93" s="21"/>
      <c r="W93" s="21"/>
      <c r="X93" s="21"/>
      <c r="Y93" s="21"/>
      <c r="Z93" s="21"/>
      <c r="AA93" s="21"/>
      <c r="AB93" s="19"/>
      <c r="AF93" s="137"/>
    </row>
    <row r="94" spans="2:37" x14ac:dyDescent="0.4">
      <c r="B94" s="33" t="s">
        <v>202</v>
      </c>
      <c r="G94" s="96"/>
      <c r="H94" s="193"/>
      <c r="I94" s="97"/>
      <c r="J94" s="97"/>
      <c r="K94" s="97"/>
      <c r="L94" s="97"/>
      <c r="M94" s="97"/>
      <c r="N94" s="97"/>
      <c r="O94" s="97"/>
      <c r="P94" s="97"/>
      <c r="Q94" s="97"/>
      <c r="R94" s="98"/>
      <c r="T94" s="19"/>
      <c r="U94" s="137"/>
      <c r="V94" s="21"/>
      <c r="W94" s="21"/>
      <c r="X94" s="21"/>
      <c r="Y94" s="21"/>
      <c r="Z94" s="21"/>
      <c r="AA94" s="21"/>
      <c r="AB94" s="19"/>
      <c r="AF94" s="137"/>
    </row>
    <row r="95" spans="2:37" x14ac:dyDescent="0.4">
      <c r="B95" s="33" t="s">
        <v>204</v>
      </c>
      <c r="G95" s="78"/>
      <c r="H95" s="190"/>
      <c r="I95" s="79"/>
      <c r="J95" s="79"/>
      <c r="K95" s="99" t="s">
        <v>183</v>
      </c>
      <c r="L95" s="99"/>
      <c r="M95" s="79"/>
      <c r="N95" s="79"/>
      <c r="O95" s="79"/>
      <c r="P95" s="79"/>
      <c r="Q95" s="79"/>
      <c r="R95" s="130"/>
      <c r="T95" s="19"/>
      <c r="U95" s="137"/>
      <c r="V95" s="21"/>
      <c r="W95" s="21"/>
      <c r="X95" s="21"/>
      <c r="Y95" s="21"/>
      <c r="Z95" s="21"/>
      <c r="AA95" s="21"/>
      <c r="AB95" s="19"/>
      <c r="AF95" s="137"/>
    </row>
    <row r="96" spans="2:37" x14ac:dyDescent="0.4">
      <c r="B96" s="33" t="s">
        <v>205</v>
      </c>
      <c r="G96" s="78"/>
      <c r="H96" s="190"/>
      <c r="I96" s="79"/>
      <c r="J96" s="79"/>
      <c r="K96" s="93" t="s">
        <v>245</v>
      </c>
      <c r="L96" s="275">
        <f>L92</f>
        <v>0</v>
      </c>
      <c r="M96" s="276"/>
      <c r="N96" s="151"/>
      <c r="O96" s="79"/>
      <c r="P96" s="79"/>
      <c r="Q96" s="79"/>
      <c r="R96" s="131"/>
      <c r="T96" s="19"/>
      <c r="U96" s="137"/>
      <c r="V96" s="21"/>
      <c r="W96" s="21"/>
      <c r="X96" s="21"/>
      <c r="Y96" s="21"/>
      <c r="Z96" s="21"/>
      <c r="AA96" s="21"/>
      <c r="AB96" s="19"/>
      <c r="AF96" s="137"/>
    </row>
    <row r="97" spans="2:32" ht="15" thickBot="1" x14ac:dyDescent="0.45">
      <c r="B97" s="33" t="s">
        <v>206</v>
      </c>
      <c r="G97" s="78"/>
      <c r="H97" s="190"/>
      <c r="I97" s="79"/>
      <c r="J97" s="79"/>
      <c r="K97" s="93" t="s">
        <v>246</v>
      </c>
      <c r="L97" s="277">
        <f>D88</f>
        <v>0</v>
      </c>
      <c r="M97" s="278"/>
      <c r="N97" s="151"/>
      <c r="O97" s="79"/>
      <c r="P97" s="79"/>
      <c r="Q97" s="79"/>
      <c r="R97" s="131"/>
      <c r="T97" s="19"/>
      <c r="U97" s="137"/>
      <c r="V97" s="21"/>
      <c r="W97" s="21"/>
      <c r="X97" s="21"/>
      <c r="Y97" s="21"/>
      <c r="Z97" s="21"/>
      <c r="AA97" s="21"/>
      <c r="AB97" s="19"/>
      <c r="AF97" s="137"/>
    </row>
    <row r="98" spans="2:32" ht="17.149999999999999" thickBot="1" x14ac:dyDescent="0.5">
      <c r="B98" s="33" t="s">
        <v>207</v>
      </c>
      <c r="G98" s="78"/>
      <c r="H98" s="190"/>
      <c r="I98" s="79"/>
      <c r="J98" s="100"/>
      <c r="K98" s="101" t="s">
        <v>184</v>
      </c>
      <c r="L98" s="279">
        <f>L96-L97</f>
        <v>0</v>
      </c>
      <c r="M98" s="280"/>
      <c r="N98" s="152"/>
      <c r="O98" s="79"/>
      <c r="P98" s="79"/>
      <c r="Q98" s="79"/>
      <c r="R98" s="132"/>
      <c r="T98" s="19"/>
      <c r="U98" s="137"/>
      <c r="V98" s="21"/>
      <c r="W98" s="21"/>
      <c r="X98" s="21"/>
      <c r="Y98" s="21"/>
      <c r="Z98" s="21"/>
      <c r="AA98" s="21"/>
      <c r="AB98" s="19"/>
      <c r="AF98" s="137"/>
    </row>
    <row r="99" spans="2:32" ht="15" thickBot="1" x14ac:dyDescent="0.45">
      <c r="B99" s="33" t="s">
        <v>209</v>
      </c>
      <c r="G99" s="94"/>
      <c r="H99" s="194"/>
      <c r="I99" s="91"/>
      <c r="J99" s="91"/>
      <c r="K99" s="91"/>
      <c r="L99" s="91"/>
      <c r="M99" s="91"/>
      <c r="N99" s="91"/>
      <c r="O99" s="91"/>
      <c r="P99" s="91"/>
      <c r="Q99" s="91"/>
      <c r="R99" s="95"/>
      <c r="T99" s="19"/>
      <c r="U99" s="137"/>
      <c r="V99" s="21"/>
      <c r="W99" s="21"/>
      <c r="X99" s="21"/>
      <c r="Y99" s="21"/>
      <c r="Z99" s="21"/>
      <c r="AA99" s="21"/>
      <c r="AB99" s="19"/>
      <c r="AF99" s="137"/>
    </row>
    <row r="100" spans="2:32" x14ac:dyDescent="0.4">
      <c r="B100" s="33" t="s">
        <v>208</v>
      </c>
      <c r="J100" s="79"/>
      <c r="K100" s="79"/>
      <c r="L100" s="79"/>
      <c r="M100" s="79"/>
      <c r="N100" s="79"/>
      <c r="O100" s="79"/>
      <c r="P100" s="79"/>
      <c r="Q100" s="79"/>
      <c r="R100" s="79"/>
      <c r="T100" s="19"/>
      <c r="U100" s="137"/>
      <c r="V100" s="21"/>
      <c r="W100" s="21"/>
      <c r="X100" s="21"/>
      <c r="Y100" s="21"/>
      <c r="Z100" s="21"/>
      <c r="AA100" s="21"/>
      <c r="AB100" s="19"/>
      <c r="AF100" s="137"/>
    </row>
    <row r="101" spans="2:32" ht="15.9" x14ac:dyDescent="0.45">
      <c r="C101" s="135"/>
      <c r="D101" s="135"/>
      <c r="E101" s="135"/>
      <c r="F101" s="135"/>
      <c r="J101" s="79"/>
      <c r="K101" s="79"/>
      <c r="L101" s="79"/>
      <c r="M101" s="79"/>
      <c r="N101" s="79"/>
      <c r="O101" s="79"/>
      <c r="P101" s="79"/>
      <c r="Q101" s="79"/>
      <c r="R101" s="79"/>
      <c r="T101" s="21"/>
      <c r="U101" s="21"/>
      <c r="V101" s="21"/>
      <c r="W101" s="21"/>
      <c r="X101" s="21"/>
      <c r="Y101" s="21"/>
      <c r="Z101" s="21"/>
    </row>
    <row r="102" spans="2:32" ht="15.9" x14ac:dyDescent="0.45">
      <c r="B102" s="218" t="s">
        <v>244</v>
      </c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79"/>
      <c r="R102" s="79"/>
      <c r="U102" s="21"/>
      <c r="V102" s="21"/>
      <c r="W102" s="21"/>
      <c r="X102" s="21"/>
      <c r="Y102" s="21"/>
      <c r="Z102" s="21"/>
    </row>
    <row r="103" spans="2:32" ht="15.9" x14ac:dyDescent="0.45">
      <c r="B103" s="154"/>
      <c r="G103" s="135"/>
      <c r="H103" s="195"/>
      <c r="I103" s="135"/>
      <c r="J103" s="135"/>
      <c r="K103" s="135"/>
      <c r="L103" s="135"/>
      <c r="M103" s="135"/>
      <c r="N103" s="135"/>
      <c r="O103" s="135"/>
      <c r="P103" s="79"/>
      <c r="Q103" s="79"/>
      <c r="R103" s="79"/>
      <c r="U103" s="21"/>
      <c r="V103" s="21"/>
      <c r="W103" s="21"/>
      <c r="X103" s="21"/>
      <c r="Y103" s="21"/>
      <c r="Z103" s="21"/>
    </row>
    <row r="104" spans="2:32" ht="16.75" x14ac:dyDescent="0.45">
      <c r="B104" s="208" t="s">
        <v>242</v>
      </c>
      <c r="J104" s="79"/>
      <c r="K104" s="79"/>
      <c r="L104" s="79"/>
      <c r="M104" s="79"/>
      <c r="N104" s="79"/>
      <c r="O104" s="79"/>
      <c r="P104" s="79"/>
      <c r="Q104" s="79"/>
      <c r="R104" s="79"/>
      <c r="U104" s="21"/>
      <c r="V104" s="21"/>
      <c r="W104" s="21"/>
      <c r="X104" s="21"/>
    </row>
    <row r="105" spans="2:32" ht="16.75" x14ac:dyDescent="0.45">
      <c r="C105" s="290"/>
      <c r="D105" s="290"/>
      <c r="E105" s="290"/>
      <c r="F105" s="290"/>
      <c r="G105" s="290"/>
      <c r="H105" s="207"/>
      <c r="I105" s="292"/>
      <c r="J105" s="292"/>
      <c r="K105" s="292"/>
      <c r="L105" s="292"/>
      <c r="M105" s="293"/>
      <c r="N105" s="293"/>
      <c r="O105" s="293"/>
      <c r="U105" s="21"/>
      <c r="V105" s="21"/>
      <c r="W105" s="21"/>
      <c r="X105" s="21"/>
    </row>
    <row r="106" spans="2:32" x14ac:dyDescent="0.4">
      <c r="C106" s="291" t="s">
        <v>243</v>
      </c>
      <c r="D106" s="291"/>
      <c r="E106" s="291"/>
      <c r="F106" s="291"/>
      <c r="G106" s="291"/>
      <c r="I106" s="289" t="s">
        <v>7</v>
      </c>
      <c r="J106" s="289"/>
      <c r="K106" s="289"/>
      <c r="L106" s="289"/>
      <c r="M106" s="289" t="s">
        <v>241</v>
      </c>
      <c r="N106" s="289"/>
      <c r="O106" s="289"/>
      <c r="U106" s="21"/>
      <c r="V106" s="21"/>
      <c r="W106" s="21"/>
      <c r="X106" s="21"/>
    </row>
    <row r="107" spans="2:32" x14ac:dyDescent="0.4">
      <c r="U107" s="21"/>
    </row>
  </sheetData>
  <sheetProtection algorithmName="SHA-512" hashValue="AUpUfgKEmej0xcz6WJk+P1Quc8Kqhats2P8+0aHFnC8n9VhsqwVyIr0io6qjOCsW6O5807jnh5oONVQ3ho7ZyA==" saltValue="JhCz3Q3NKC29V7prHjWIEQ==" spinCount="100000" sheet="1" selectLockedCells="1"/>
  <mergeCells count="152">
    <mergeCell ref="B88:C88"/>
    <mergeCell ref="D88:E88"/>
    <mergeCell ref="B76:R76"/>
    <mergeCell ref="L89:M89"/>
    <mergeCell ref="L90:M90"/>
    <mergeCell ref="L91:M91"/>
    <mergeCell ref="N69:O69"/>
    <mergeCell ref="O91:Q91"/>
    <mergeCell ref="P69:R69"/>
    <mergeCell ref="N70:O70"/>
    <mergeCell ref="P70:R70"/>
    <mergeCell ref="N71:O71"/>
    <mergeCell ref="P71:R71"/>
    <mergeCell ref="O86:Q86"/>
    <mergeCell ref="L87:M87"/>
    <mergeCell ref="B77:R80"/>
    <mergeCell ref="B83:E83"/>
    <mergeCell ref="G83:L83"/>
    <mergeCell ref="M83:R83"/>
    <mergeCell ref="B84:E85"/>
    <mergeCell ref="C105:G105"/>
    <mergeCell ref="I105:L105"/>
    <mergeCell ref="M105:O105"/>
    <mergeCell ref="C106:G106"/>
    <mergeCell ref="I106:L106"/>
    <mergeCell ref="M106:O106"/>
    <mergeCell ref="L92:M92"/>
    <mergeCell ref="L96:M96"/>
    <mergeCell ref="L97:M97"/>
    <mergeCell ref="L98:M98"/>
    <mergeCell ref="B73:H73"/>
    <mergeCell ref="N60:O60"/>
    <mergeCell ref="P60:R60"/>
    <mergeCell ref="N61:O61"/>
    <mergeCell ref="P61:R61"/>
    <mergeCell ref="N62:O62"/>
    <mergeCell ref="P62:R62"/>
    <mergeCell ref="N68:O68"/>
    <mergeCell ref="P68:R68"/>
    <mergeCell ref="N72:O72"/>
    <mergeCell ref="P72:R72"/>
    <mergeCell ref="N73:O73"/>
    <mergeCell ref="Q73:R73"/>
    <mergeCell ref="N65:O65"/>
    <mergeCell ref="N57:O57"/>
    <mergeCell ref="P57:R57"/>
    <mergeCell ref="N58:O58"/>
    <mergeCell ref="P58:R58"/>
    <mergeCell ref="N59:O59"/>
    <mergeCell ref="P59:R59"/>
    <mergeCell ref="N66:O66"/>
    <mergeCell ref="P66:R66"/>
    <mergeCell ref="N67:O67"/>
    <mergeCell ref="P67:R67"/>
    <mergeCell ref="N63:O63"/>
    <mergeCell ref="P63:R63"/>
    <mergeCell ref="N64:O64"/>
    <mergeCell ref="P64:R64"/>
    <mergeCell ref="P65:R65"/>
    <mergeCell ref="N54:O54"/>
    <mergeCell ref="P54:R54"/>
    <mergeCell ref="N55:O55"/>
    <mergeCell ref="P55:R55"/>
    <mergeCell ref="N56:O56"/>
    <mergeCell ref="P56:R56"/>
    <mergeCell ref="N51:O51"/>
    <mergeCell ref="P51:R51"/>
    <mergeCell ref="N52:O52"/>
    <mergeCell ref="P52:R52"/>
    <mergeCell ref="N53:O53"/>
    <mergeCell ref="P53:R53"/>
    <mergeCell ref="B42:R42"/>
    <mergeCell ref="B43:R46"/>
    <mergeCell ref="B49:C49"/>
    <mergeCell ref="N50:O50"/>
    <mergeCell ref="P50:R50"/>
    <mergeCell ref="N37:O37"/>
    <mergeCell ref="P37:R37"/>
    <mergeCell ref="N38:O38"/>
    <mergeCell ref="P38:R38"/>
    <mergeCell ref="N39:O39"/>
    <mergeCell ref="M40:O40"/>
    <mergeCell ref="B39:H39"/>
    <mergeCell ref="Q39:R39"/>
    <mergeCell ref="N34:O34"/>
    <mergeCell ref="P34:R34"/>
    <mergeCell ref="N35:O35"/>
    <mergeCell ref="P35:R35"/>
    <mergeCell ref="N36:O36"/>
    <mergeCell ref="P36:R36"/>
    <mergeCell ref="N31:O31"/>
    <mergeCell ref="P31:R31"/>
    <mergeCell ref="N32:O32"/>
    <mergeCell ref="P32:R32"/>
    <mergeCell ref="N33:O33"/>
    <mergeCell ref="P33:R33"/>
    <mergeCell ref="N21:O21"/>
    <mergeCell ref="P21:R21"/>
    <mergeCell ref="N28:O28"/>
    <mergeCell ref="P28:R28"/>
    <mergeCell ref="N29:O29"/>
    <mergeCell ref="P29:R29"/>
    <mergeCell ref="N30:O30"/>
    <mergeCell ref="P30:R30"/>
    <mergeCell ref="N25:O25"/>
    <mergeCell ref="P25:R25"/>
    <mergeCell ref="N26:O26"/>
    <mergeCell ref="P26:R26"/>
    <mergeCell ref="N27:O27"/>
    <mergeCell ref="P27:R27"/>
    <mergeCell ref="AF16:AG16"/>
    <mergeCell ref="N17:O17"/>
    <mergeCell ref="P17:R17"/>
    <mergeCell ref="T16:U16"/>
    <mergeCell ref="V17:W17"/>
    <mergeCell ref="N18:O18"/>
    <mergeCell ref="P18:R18"/>
    <mergeCell ref="C12:D12"/>
    <mergeCell ref="B102:P102"/>
    <mergeCell ref="N12:P12"/>
    <mergeCell ref="N13:P13"/>
    <mergeCell ref="B15:C15"/>
    <mergeCell ref="N16:O16"/>
    <mergeCell ref="P16:R16"/>
    <mergeCell ref="N19:O19"/>
    <mergeCell ref="P19:R19"/>
    <mergeCell ref="N22:O22"/>
    <mergeCell ref="P22:R22"/>
    <mergeCell ref="N23:O23"/>
    <mergeCell ref="P23:R23"/>
    <mergeCell ref="N24:O24"/>
    <mergeCell ref="P24:R24"/>
    <mergeCell ref="N20:O20"/>
    <mergeCell ref="P20:R20"/>
    <mergeCell ref="B4:C4"/>
    <mergeCell ref="D4:L4"/>
    <mergeCell ref="M4:O4"/>
    <mergeCell ref="P4:R4"/>
    <mergeCell ref="B5:C5"/>
    <mergeCell ref="D5:E5"/>
    <mergeCell ref="B2:R2"/>
    <mergeCell ref="N11:P11"/>
    <mergeCell ref="B6:C6"/>
    <mergeCell ref="D6:E6"/>
    <mergeCell ref="K8:O8"/>
    <mergeCell ref="K9:L9"/>
    <mergeCell ref="C8:D8"/>
    <mergeCell ref="E8:F8"/>
    <mergeCell ref="C9:D9"/>
    <mergeCell ref="E9:F9"/>
    <mergeCell ref="C10:D10"/>
    <mergeCell ref="E10:F10"/>
  </mergeCells>
  <conditionalFormatting sqref="J19:J38 J53:J72">
    <cfRule type="expression" dxfId="17" priority="31">
      <formula>OR(G19=$U$18,G19=$U$21,G19=$U$22,G19=$U$23,G19=$U$24,G19=$U$25,G19=$U$26,G19=$U$27,G19=$U$28,G19=$U$29,G19=$U$30,G19=$U$17)</formula>
    </cfRule>
  </conditionalFormatting>
  <conditionalFormatting sqref="K19:K38 K53:K72">
    <cfRule type="expression" dxfId="16" priority="32">
      <formula>OR(G19=$U$18,G19=$U$19,G19=$U$20,G19=$U$21,G19=$U$28,G19=$U$29,G19=$U$30,G19=$U$17,G19=$U$31)</formula>
    </cfRule>
  </conditionalFormatting>
  <conditionalFormatting sqref="I53:I72 I19:I38">
    <cfRule type="expression" dxfId="15" priority="33">
      <formula>OR(G19=$U$19,G19=$U$21,G19=$U$22,G19=$U$23,G19=$U$24,G19=$U$25,G19=$U$26,G19=$U$27,G19=$U$28,G19=$U$29,G19=$U$30,G19=$U$17,G19=$U$31)</formula>
    </cfRule>
  </conditionalFormatting>
  <conditionalFormatting sqref="L19:L38 L53:L72">
    <cfRule type="expression" dxfId="14" priority="30">
      <formula>OR(G19=$U$18,G19=$U$19,G19=$U$20,G19=$U$22,G19=$U$23,G19=$U$24,G19=$U$25,G19=$U$26,G19=$U$27, G19=$U$17,G19=$U$31)</formula>
    </cfRule>
  </conditionalFormatting>
  <conditionalFormatting sqref="K12:M13">
    <cfRule type="expression" dxfId="13" priority="29">
      <formula>$K$9="ADJ"</formula>
    </cfRule>
  </conditionalFormatting>
  <conditionalFormatting sqref="N12:P13">
    <cfRule type="expression" dxfId="12" priority="28">
      <formula>$K$9="ADJ"</formula>
    </cfRule>
  </conditionalFormatting>
  <conditionalFormatting sqref="N17:N38 N51:N72">
    <cfRule type="expression" dxfId="11" priority="27">
      <formula>OR(N17="Column H")</formula>
    </cfRule>
  </conditionalFormatting>
  <conditionalFormatting sqref="H19:H38 H53:H72">
    <cfRule type="expression" dxfId="10" priority="26">
      <formula>OR(G19&lt;&gt;$U$31)</formula>
    </cfRule>
  </conditionalFormatting>
  <conditionalFormatting sqref="J17:J18">
    <cfRule type="expression" dxfId="9" priority="8">
      <formula>OR(G17=$U$17,G17=$U$18,G17=$U$21,G17=$U$22,G17=$U$23,G17=$U$24,G17=$U$25,G17=$U$26,G17=$U$27,G17=$U$28,G17=$U$29,G17=$U$30)</formula>
    </cfRule>
  </conditionalFormatting>
  <conditionalFormatting sqref="K17:K18">
    <cfRule type="expression" dxfId="8" priority="9">
      <formula>OR(G17=$U$17,G17=$U$18,G17=$U$19,G17=$U$20,G17=$U$21,G17=$U$28,G17=$U$29,G17=$U$30,G17=$U$31)</formula>
    </cfRule>
  </conditionalFormatting>
  <conditionalFormatting sqref="I17:I18">
    <cfRule type="expression" dxfId="7" priority="10">
      <formula>OR(G17=$U$19,G17=$U$21,G17=$U$22,G17=$U$23,G17=$U$24,G17=$U$25,G17=$U$26,G17=$U$27,G17=$U$28,G17=$U$29,G17=$U$30,G17=$U$17,G17=$U$31)</formula>
    </cfRule>
  </conditionalFormatting>
  <conditionalFormatting sqref="L17:L18">
    <cfRule type="expression" dxfId="6" priority="7">
      <formula>OR(G17=$U$17,G17=$U$18,G17=$U$19,G17=$U$20,G17=$U$22,G17=$U$23,G17=$U$24,G17=$U$25,G17=$U$26,G17=$U$27, G17=$U$31)</formula>
    </cfRule>
  </conditionalFormatting>
  <conditionalFormatting sqref="H17:H18">
    <cfRule type="expression" dxfId="5" priority="6">
      <formula>OR(G17&lt;&gt;$U$31)</formula>
    </cfRule>
  </conditionalFormatting>
  <conditionalFormatting sqref="J51:J52">
    <cfRule type="expression" dxfId="4" priority="3">
      <formula>OR(G51=$U$17,G51=$U$18,G51=$U$21,G51=$U$22,G51=$U$23,G51=$U$24,G51=$U$25,G51=$U$26,G51=$U$27,G51=$U$28,G51=$U$29,G51=$U$30)</formula>
    </cfRule>
  </conditionalFormatting>
  <conditionalFormatting sqref="K51:K52">
    <cfRule type="expression" dxfId="3" priority="4">
      <formula>OR(G51=$U$17,G51=$U$18,G51=$U$19,G51=$U$20,G51=$U$21,G51=$U$28,G51=$U$29,G51=$U$30,G51=$U$31)</formula>
    </cfRule>
  </conditionalFormatting>
  <conditionalFormatting sqref="I51:I52">
    <cfRule type="expression" dxfId="2" priority="5">
      <formula>OR(G51=$U$19,G51=$U$21,G51=$U$22,G51=$U$23,G51=$U$24,G51=$U$25,G51=$U$26,G51=$U$27,G51=$U$28,G51=$U$29,G51=$U$30,G51=$U$17,G51=$U$31)</formula>
    </cfRule>
  </conditionalFormatting>
  <conditionalFormatting sqref="L51:L52">
    <cfRule type="expression" dxfId="1" priority="2">
      <formula>OR(G51=$U$17,G51=$U$18,G51=$U$19,G51=$U$20,G51=$U$22,G51=$U$23,G51=$U$24,G51=$U$25,G51=$U$26,G51=$U$27, G51=$U$31)</formula>
    </cfRule>
  </conditionalFormatting>
  <conditionalFormatting sqref="H51:H52">
    <cfRule type="expression" dxfId="0" priority="1">
      <formula>OR(G51&lt;&gt;$U$31)</formula>
    </cfRule>
  </conditionalFormatting>
  <dataValidations count="10">
    <dataValidation type="whole" allowBlank="1" showInputMessage="1" showErrorMessage="1" errorTitle="Flat Credit Rate" error="You must enter a number between (or equal to) $525 - $1,200." sqref="N12:P13">
      <formula1>525</formula1>
      <formula2>1200</formula2>
    </dataValidation>
    <dataValidation type="list" allowBlank="1" showInputMessage="1" showErrorMessage="1" sqref="G51:G72 G17:G38">
      <formula1>$U$17:$U$31</formula1>
    </dataValidation>
    <dataValidation type="list" allowBlank="1" showInputMessage="1" showErrorMessage="1" sqref="L12:L13">
      <formula1>$Y$18:$Y$41</formula1>
    </dataValidation>
    <dataValidation type="list" allowBlank="1" showInputMessage="1" showErrorMessage="1" sqref="D5">
      <formula1>$Z$18:$Z$19</formula1>
    </dataValidation>
    <dataValidation type="list" allowBlank="1" showInputMessage="1" showErrorMessage="1" sqref="K12:K13">
      <formula1>$X$18:$X$22</formula1>
    </dataValidation>
    <dataValidation type="list" allowBlank="1" showInputMessage="1" showErrorMessage="1" sqref="H53:H72 H19:H38">
      <formula1>$AK$18:$AK$34</formula1>
    </dataValidation>
    <dataValidation type="list" allowBlank="1" showInputMessage="1" showErrorMessage="1" sqref="K9:L9">
      <formula1>$V$18:$V$22</formula1>
    </dataValidation>
    <dataValidation type="textLength" allowBlank="1" showInputMessage="1" showErrorMessage="1" errorTitle="SEMA4 ID" error="The SEMA4 ID must be eight (8) characters long." sqref="C12:D12">
      <formula1>8</formula1>
      <formula2>8</formula2>
    </dataValidation>
    <dataValidation type="list" allowBlank="1" showInputMessage="1" showErrorMessage="1" sqref="D4:L4">
      <formula1>$AA$18:$AA$47</formula1>
    </dataValidation>
    <dataValidation type="list" allowBlank="1" showInputMessage="1" showErrorMessage="1" sqref="H51:H52 H17:H18">
      <formula1>$AL$18:$AL$34</formula1>
    </dataValidation>
  </dataValidations>
  <printOptions horizontalCentered="1"/>
  <pageMargins left="0" right="0" top="0.5" bottom="0.25" header="0.3" footer="0.3"/>
  <pageSetup scale="66" fitToHeight="350" orientation="landscape" r:id="rId1"/>
  <headerFooter alignWithMargins="0">
    <oddHeader xml:space="preserve">&amp;C&amp;"-,Bold"&amp;12FACULTY LOAD SHEET&amp;R
         &amp;D  &amp;T
</oddHeader>
    <oddFooter>&amp;C&amp;8Page &amp;P of &amp;N</oddFooter>
  </headerFooter>
  <rowBreaks count="2" manualBreakCount="2">
    <brk id="46" min="1" max="15" man="1"/>
    <brk id="81" min="1" max="17" man="1"/>
  </rowBreaks>
  <ignoredErrors>
    <ignoredError sqref="M22 M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1"/>
  <sheetViews>
    <sheetView workbookViewId="0">
      <selection activeCell="D4" sqref="D4:L4"/>
    </sheetView>
  </sheetViews>
  <sheetFormatPr defaultColWidth="9.07421875" defaultRowHeight="14.6" x14ac:dyDescent="0.4"/>
  <cols>
    <col min="1" max="1" width="5.3046875" style="15" bestFit="1" customWidth="1"/>
    <col min="2" max="2" width="7.921875" style="15" bestFit="1" customWidth="1"/>
    <col min="3" max="3" width="5" style="15" bestFit="1" customWidth="1"/>
    <col min="4" max="4" width="9" style="16" bestFit="1" customWidth="1"/>
    <col min="5" max="8" width="9.07421875" style="7"/>
    <col min="9" max="16384" width="9.07421875" style="6"/>
  </cols>
  <sheetData>
    <row r="1" spans="1:8" s="9" customFormat="1" x14ac:dyDescent="0.4">
      <c r="A1" s="12" t="s">
        <v>34</v>
      </c>
      <c r="B1" s="12" t="s">
        <v>32</v>
      </c>
      <c r="C1" s="12" t="s">
        <v>33</v>
      </c>
      <c r="D1" s="13" t="s">
        <v>31</v>
      </c>
      <c r="E1" s="8"/>
      <c r="F1" s="8"/>
      <c r="G1" s="8"/>
      <c r="H1" s="8"/>
    </row>
    <row r="2" spans="1:8" x14ac:dyDescent="0.4">
      <c r="A2" s="14" t="s">
        <v>78</v>
      </c>
      <c r="B2" s="14">
        <v>1</v>
      </c>
      <c r="C2" s="11">
        <v>1</v>
      </c>
      <c r="D2" s="10">
        <v>35540</v>
      </c>
    </row>
    <row r="3" spans="1:8" x14ac:dyDescent="0.4">
      <c r="A3" s="14" t="s">
        <v>79</v>
      </c>
      <c r="B3" s="14">
        <v>1</v>
      </c>
      <c r="C3" s="11">
        <v>2</v>
      </c>
      <c r="D3" s="10">
        <v>37397</v>
      </c>
    </row>
    <row r="4" spans="1:8" x14ac:dyDescent="0.4">
      <c r="A4" s="14" t="s">
        <v>80</v>
      </c>
      <c r="B4" s="14">
        <v>1</v>
      </c>
      <c r="C4" s="11">
        <v>3</v>
      </c>
      <c r="D4" s="10">
        <v>39253</v>
      </c>
    </row>
    <row r="5" spans="1:8" x14ac:dyDescent="0.4">
      <c r="A5" s="14" t="s">
        <v>81</v>
      </c>
      <c r="B5" s="14">
        <v>1</v>
      </c>
      <c r="C5" s="11">
        <v>4</v>
      </c>
      <c r="D5" s="10">
        <v>41110</v>
      </c>
    </row>
    <row r="6" spans="1:8" x14ac:dyDescent="0.4">
      <c r="A6" s="14" t="s">
        <v>82</v>
      </c>
      <c r="B6" s="14">
        <v>1</v>
      </c>
      <c r="C6" s="11">
        <v>5</v>
      </c>
      <c r="D6" s="10">
        <v>42966</v>
      </c>
    </row>
    <row r="7" spans="1:8" x14ac:dyDescent="0.4">
      <c r="A7" s="14" t="s">
        <v>83</v>
      </c>
      <c r="B7" s="14">
        <v>1</v>
      </c>
      <c r="C7" s="11">
        <v>6</v>
      </c>
      <c r="D7" s="10">
        <v>44823</v>
      </c>
    </row>
    <row r="8" spans="1:8" x14ac:dyDescent="0.4">
      <c r="A8" s="14" t="s">
        <v>84</v>
      </c>
      <c r="B8" s="14">
        <v>1</v>
      </c>
      <c r="C8" s="11">
        <v>7</v>
      </c>
      <c r="D8" s="10">
        <v>46680</v>
      </c>
    </row>
    <row r="9" spans="1:8" x14ac:dyDescent="0.4">
      <c r="A9" s="14" t="s">
        <v>85</v>
      </c>
      <c r="B9" s="14">
        <v>1</v>
      </c>
      <c r="C9" s="11">
        <v>8</v>
      </c>
      <c r="D9" s="10">
        <v>48536</v>
      </c>
    </row>
    <row r="10" spans="1:8" x14ac:dyDescent="0.4">
      <c r="A10" s="14" t="s">
        <v>86</v>
      </c>
      <c r="B10" s="14">
        <v>1</v>
      </c>
      <c r="C10" s="11">
        <v>9</v>
      </c>
      <c r="D10" s="10">
        <v>50393</v>
      </c>
    </row>
    <row r="11" spans="1:8" x14ac:dyDescent="0.4">
      <c r="A11" s="14" t="s">
        <v>87</v>
      </c>
      <c r="B11" s="14">
        <v>1</v>
      </c>
      <c r="C11" s="11">
        <v>10</v>
      </c>
      <c r="D11" s="10">
        <v>52249</v>
      </c>
    </row>
    <row r="12" spans="1:8" x14ac:dyDescent="0.4">
      <c r="A12" s="14" t="s">
        <v>88</v>
      </c>
      <c r="B12" s="14">
        <v>1</v>
      </c>
      <c r="C12" s="11">
        <v>11</v>
      </c>
      <c r="D12" s="10">
        <v>54106</v>
      </c>
    </row>
    <row r="13" spans="1:8" x14ac:dyDescent="0.4">
      <c r="A13" s="14" t="s">
        <v>89</v>
      </c>
      <c r="B13" s="14">
        <v>1</v>
      </c>
      <c r="C13" s="11">
        <v>12</v>
      </c>
      <c r="D13" s="10">
        <v>55962</v>
      </c>
    </row>
    <row r="14" spans="1:8" x14ac:dyDescent="0.4">
      <c r="A14" s="14" t="s">
        <v>90</v>
      </c>
      <c r="B14" s="14">
        <v>1</v>
      </c>
      <c r="C14" s="11">
        <v>13</v>
      </c>
      <c r="D14" s="10">
        <v>57819</v>
      </c>
    </row>
    <row r="15" spans="1:8" x14ac:dyDescent="0.4">
      <c r="A15" s="14" t="s">
        <v>91</v>
      </c>
      <c r="B15" s="14">
        <v>1</v>
      </c>
      <c r="C15" s="11">
        <v>14</v>
      </c>
      <c r="D15" s="10">
        <v>59676</v>
      </c>
    </row>
    <row r="16" spans="1:8" x14ac:dyDescent="0.4">
      <c r="A16" s="14" t="s">
        <v>92</v>
      </c>
      <c r="B16" s="14">
        <v>1</v>
      </c>
      <c r="C16" s="11">
        <v>15</v>
      </c>
      <c r="D16" s="10">
        <v>61532</v>
      </c>
    </row>
    <row r="17" spans="1:8" x14ac:dyDescent="0.4">
      <c r="A17" s="14" t="s">
        <v>93</v>
      </c>
      <c r="B17" s="14">
        <v>1</v>
      </c>
      <c r="C17" s="11">
        <v>16</v>
      </c>
      <c r="D17" s="10">
        <v>63389</v>
      </c>
    </row>
    <row r="18" spans="1:8" x14ac:dyDescent="0.4">
      <c r="A18" s="14" t="s">
        <v>94</v>
      </c>
      <c r="B18" s="14">
        <v>1</v>
      </c>
      <c r="C18" s="11">
        <v>17</v>
      </c>
      <c r="D18" s="10">
        <v>65245</v>
      </c>
    </row>
    <row r="19" spans="1:8" x14ac:dyDescent="0.4">
      <c r="A19" s="14" t="s">
        <v>95</v>
      </c>
      <c r="B19" s="14">
        <v>1</v>
      </c>
      <c r="C19" s="11">
        <v>18</v>
      </c>
      <c r="D19" s="10">
        <v>67102</v>
      </c>
    </row>
    <row r="20" spans="1:8" x14ac:dyDescent="0.4">
      <c r="A20" s="14" t="s">
        <v>96</v>
      </c>
      <c r="B20" s="14">
        <v>1</v>
      </c>
      <c r="C20" s="11">
        <v>19</v>
      </c>
      <c r="D20" s="10">
        <v>68959</v>
      </c>
    </row>
    <row r="21" spans="1:8" x14ac:dyDescent="0.4">
      <c r="A21" s="14" t="s">
        <v>97</v>
      </c>
      <c r="B21" s="14">
        <v>1</v>
      </c>
      <c r="C21" s="11">
        <v>20</v>
      </c>
      <c r="D21" s="10">
        <v>70815</v>
      </c>
    </row>
    <row r="22" spans="1:8" x14ac:dyDescent="0.4">
      <c r="A22" s="14" t="s">
        <v>98</v>
      </c>
      <c r="B22" s="14">
        <v>1</v>
      </c>
      <c r="C22" s="11">
        <v>21</v>
      </c>
      <c r="D22" s="10">
        <v>72672</v>
      </c>
    </row>
    <row r="23" spans="1:8" x14ac:dyDescent="0.4">
      <c r="A23" s="14" t="s">
        <v>99</v>
      </c>
      <c r="B23" s="14">
        <v>1</v>
      </c>
      <c r="C23" s="11">
        <v>22</v>
      </c>
      <c r="D23" s="10">
        <v>74528</v>
      </c>
    </row>
    <row r="24" spans="1:8" x14ac:dyDescent="0.4">
      <c r="A24" s="14" t="s">
        <v>100</v>
      </c>
      <c r="B24" s="14">
        <v>1</v>
      </c>
      <c r="C24" s="11">
        <v>23</v>
      </c>
      <c r="D24" s="10">
        <v>76384</v>
      </c>
    </row>
    <row r="25" spans="1:8" x14ac:dyDescent="0.4">
      <c r="A25" s="14" t="s">
        <v>101</v>
      </c>
      <c r="B25" s="14">
        <v>1</v>
      </c>
      <c r="C25" s="11">
        <v>24</v>
      </c>
      <c r="D25" s="10">
        <v>78240</v>
      </c>
    </row>
    <row r="26" spans="1:8" x14ac:dyDescent="0.4">
      <c r="A26" s="14" t="s">
        <v>102</v>
      </c>
      <c r="B26" s="14">
        <v>2</v>
      </c>
      <c r="C26" s="11">
        <v>1</v>
      </c>
      <c r="D26" s="10">
        <v>39253</v>
      </c>
      <c r="H26" s="6"/>
    </row>
    <row r="27" spans="1:8" x14ac:dyDescent="0.4">
      <c r="A27" s="14" t="s">
        <v>103</v>
      </c>
      <c r="B27" s="14">
        <v>2</v>
      </c>
      <c r="C27" s="11">
        <v>2</v>
      </c>
      <c r="D27" s="10">
        <v>41110</v>
      </c>
      <c r="H27" s="6"/>
    </row>
    <row r="28" spans="1:8" x14ac:dyDescent="0.4">
      <c r="A28" s="14" t="s">
        <v>104</v>
      </c>
      <c r="B28" s="14">
        <v>2</v>
      </c>
      <c r="C28" s="11">
        <v>3</v>
      </c>
      <c r="D28" s="10">
        <v>42966</v>
      </c>
      <c r="H28" s="6"/>
    </row>
    <row r="29" spans="1:8" x14ac:dyDescent="0.4">
      <c r="A29" s="14" t="s">
        <v>105</v>
      </c>
      <c r="B29" s="14">
        <v>2</v>
      </c>
      <c r="C29" s="11">
        <v>4</v>
      </c>
      <c r="D29" s="10">
        <v>44823</v>
      </c>
      <c r="H29" s="6"/>
    </row>
    <row r="30" spans="1:8" x14ac:dyDescent="0.4">
      <c r="A30" s="14" t="s">
        <v>106</v>
      </c>
      <c r="B30" s="14">
        <v>2</v>
      </c>
      <c r="C30" s="11">
        <v>5</v>
      </c>
      <c r="D30" s="10">
        <v>46680</v>
      </c>
      <c r="H30" s="6"/>
    </row>
    <row r="31" spans="1:8" x14ac:dyDescent="0.4">
      <c r="A31" s="14" t="s">
        <v>107</v>
      </c>
      <c r="B31" s="14">
        <v>2</v>
      </c>
      <c r="C31" s="11">
        <v>6</v>
      </c>
      <c r="D31" s="10">
        <v>48536</v>
      </c>
      <c r="H31" s="6"/>
    </row>
    <row r="32" spans="1:8" x14ac:dyDescent="0.4">
      <c r="A32" s="14" t="s">
        <v>108</v>
      </c>
      <c r="B32" s="14">
        <v>2</v>
      </c>
      <c r="C32" s="11">
        <v>7</v>
      </c>
      <c r="D32" s="10">
        <v>50393</v>
      </c>
      <c r="H32" s="6"/>
    </row>
    <row r="33" spans="1:8" x14ac:dyDescent="0.4">
      <c r="A33" s="14" t="s">
        <v>109</v>
      </c>
      <c r="B33" s="14">
        <v>2</v>
      </c>
      <c r="C33" s="11">
        <v>8</v>
      </c>
      <c r="D33" s="10">
        <v>52249</v>
      </c>
      <c r="H33" s="6"/>
    </row>
    <row r="34" spans="1:8" x14ac:dyDescent="0.4">
      <c r="A34" s="14" t="s">
        <v>110</v>
      </c>
      <c r="B34" s="14">
        <v>2</v>
      </c>
      <c r="C34" s="11">
        <v>9</v>
      </c>
      <c r="D34" s="10">
        <v>54106</v>
      </c>
      <c r="H34" s="6"/>
    </row>
    <row r="35" spans="1:8" x14ac:dyDescent="0.4">
      <c r="A35" s="14" t="s">
        <v>111</v>
      </c>
      <c r="B35" s="14">
        <v>2</v>
      </c>
      <c r="C35" s="11">
        <v>10</v>
      </c>
      <c r="D35" s="10">
        <v>55962</v>
      </c>
      <c r="H35" s="6"/>
    </row>
    <row r="36" spans="1:8" x14ac:dyDescent="0.4">
      <c r="A36" s="14" t="s">
        <v>112</v>
      </c>
      <c r="B36" s="14">
        <v>2</v>
      </c>
      <c r="C36" s="11">
        <v>11</v>
      </c>
      <c r="D36" s="10">
        <v>57819</v>
      </c>
      <c r="H36" s="6"/>
    </row>
    <row r="37" spans="1:8" x14ac:dyDescent="0.4">
      <c r="A37" s="14" t="s">
        <v>113</v>
      </c>
      <c r="B37" s="14">
        <v>2</v>
      </c>
      <c r="C37" s="11">
        <v>12</v>
      </c>
      <c r="D37" s="10">
        <v>59676</v>
      </c>
      <c r="H37" s="6"/>
    </row>
    <row r="38" spans="1:8" x14ac:dyDescent="0.4">
      <c r="A38" s="14" t="s">
        <v>114</v>
      </c>
      <c r="B38" s="14">
        <v>2</v>
      </c>
      <c r="C38" s="11">
        <v>13</v>
      </c>
      <c r="D38" s="10">
        <v>61532</v>
      </c>
      <c r="H38" s="6"/>
    </row>
    <row r="39" spans="1:8" x14ac:dyDescent="0.4">
      <c r="A39" s="14" t="s">
        <v>115</v>
      </c>
      <c r="B39" s="14">
        <v>2</v>
      </c>
      <c r="C39" s="11">
        <v>14</v>
      </c>
      <c r="D39" s="10">
        <v>63389</v>
      </c>
      <c r="H39" s="6"/>
    </row>
    <row r="40" spans="1:8" x14ac:dyDescent="0.4">
      <c r="A40" s="14" t="s">
        <v>116</v>
      </c>
      <c r="B40" s="14">
        <v>2</v>
      </c>
      <c r="C40" s="11">
        <v>15</v>
      </c>
      <c r="D40" s="10">
        <v>65245</v>
      </c>
      <c r="H40" s="6"/>
    </row>
    <row r="41" spans="1:8" x14ac:dyDescent="0.4">
      <c r="A41" s="14" t="s">
        <v>117</v>
      </c>
      <c r="B41" s="14">
        <v>2</v>
      </c>
      <c r="C41" s="11">
        <v>16</v>
      </c>
      <c r="D41" s="10">
        <v>67102</v>
      </c>
      <c r="H41" s="6"/>
    </row>
    <row r="42" spans="1:8" x14ac:dyDescent="0.4">
      <c r="A42" s="14" t="s">
        <v>118</v>
      </c>
      <c r="B42" s="14">
        <v>2</v>
      </c>
      <c r="C42" s="11">
        <v>17</v>
      </c>
      <c r="D42" s="10">
        <v>68959</v>
      </c>
      <c r="H42" s="6"/>
    </row>
    <row r="43" spans="1:8" x14ac:dyDescent="0.4">
      <c r="A43" s="14" t="s">
        <v>119</v>
      </c>
      <c r="B43" s="14">
        <v>2</v>
      </c>
      <c r="C43" s="11">
        <v>18</v>
      </c>
      <c r="D43" s="10">
        <v>70815</v>
      </c>
      <c r="H43" s="6"/>
    </row>
    <row r="44" spans="1:8" x14ac:dyDescent="0.4">
      <c r="A44" s="14" t="s">
        <v>120</v>
      </c>
      <c r="B44" s="14">
        <v>2</v>
      </c>
      <c r="C44" s="11">
        <v>19</v>
      </c>
      <c r="D44" s="10">
        <v>72672</v>
      </c>
      <c r="H44" s="6"/>
    </row>
    <row r="45" spans="1:8" x14ac:dyDescent="0.4">
      <c r="A45" s="14" t="s">
        <v>121</v>
      </c>
      <c r="B45" s="14">
        <v>2</v>
      </c>
      <c r="C45" s="11">
        <v>20</v>
      </c>
      <c r="D45" s="10">
        <v>74528</v>
      </c>
      <c r="H45" s="6"/>
    </row>
    <row r="46" spans="1:8" x14ac:dyDescent="0.4">
      <c r="A46" s="14" t="s">
        <v>122</v>
      </c>
      <c r="B46" s="14">
        <v>2</v>
      </c>
      <c r="C46" s="11">
        <v>21</v>
      </c>
      <c r="D46" s="10">
        <v>76384</v>
      </c>
      <c r="H46" s="6"/>
    </row>
    <row r="47" spans="1:8" x14ac:dyDescent="0.4">
      <c r="A47" s="14" t="s">
        <v>123</v>
      </c>
      <c r="B47" s="14">
        <v>2</v>
      </c>
      <c r="C47" s="11">
        <v>22</v>
      </c>
      <c r="D47" s="10">
        <v>78240</v>
      </c>
      <c r="H47" s="6"/>
    </row>
    <row r="48" spans="1:8" x14ac:dyDescent="0.4">
      <c r="A48" s="14" t="s">
        <v>124</v>
      </c>
      <c r="B48" s="14">
        <v>3</v>
      </c>
      <c r="C48" s="11">
        <v>1</v>
      </c>
      <c r="D48" s="10">
        <v>42966</v>
      </c>
      <c r="G48" s="6"/>
      <c r="H48" s="6"/>
    </row>
    <row r="49" spans="1:8" x14ac:dyDescent="0.4">
      <c r="A49" s="14" t="s">
        <v>125</v>
      </c>
      <c r="B49" s="14">
        <v>3</v>
      </c>
      <c r="C49" s="11">
        <v>2</v>
      </c>
      <c r="D49" s="10">
        <v>44823</v>
      </c>
      <c r="G49" s="6"/>
      <c r="H49" s="6"/>
    </row>
    <row r="50" spans="1:8" x14ac:dyDescent="0.4">
      <c r="A50" s="14" t="s">
        <v>126</v>
      </c>
      <c r="B50" s="14">
        <v>3</v>
      </c>
      <c r="C50" s="11">
        <v>3</v>
      </c>
      <c r="D50" s="10">
        <v>46680</v>
      </c>
      <c r="G50" s="6"/>
      <c r="H50" s="6"/>
    </row>
    <row r="51" spans="1:8" x14ac:dyDescent="0.4">
      <c r="A51" s="14" t="s">
        <v>127</v>
      </c>
      <c r="B51" s="14">
        <v>3</v>
      </c>
      <c r="C51" s="11">
        <v>4</v>
      </c>
      <c r="D51" s="10">
        <v>48536</v>
      </c>
      <c r="G51" s="6"/>
      <c r="H51" s="6"/>
    </row>
    <row r="52" spans="1:8" x14ac:dyDescent="0.4">
      <c r="A52" s="14" t="s">
        <v>128</v>
      </c>
      <c r="B52" s="14">
        <v>3</v>
      </c>
      <c r="C52" s="11">
        <v>5</v>
      </c>
      <c r="D52" s="10">
        <v>50393</v>
      </c>
      <c r="G52" s="6"/>
      <c r="H52" s="6"/>
    </row>
    <row r="53" spans="1:8" x14ac:dyDescent="0.4">
      <c r="A53" s="14" t="s">
        <v>129</v>
      </c>
      <c r="B53" s="14">
        <v>3</v>
      </c>
      <c r="C53" s="11">
        <v>6</v>
      </c>
      <c r="D53" s="10">
        <v>52249</v>
      </c>
      <c r="G53" s="6"/>
      <c r="H53" s="6"/>
    </row>
    <row r="54" spans="1:8" x14ac:dyDescent="0.4">
      <c r="A54" s="14" t="s">
        <v>130</v>
      </c>
      <c r="B54" s="14">
        <v>3</v>
      </c>
      <c r="C54" s="11">
        <v>7</v>
      </c>
      <c r="D54" s="10">
        <v>54106</v>
      </c>
      <c r="G54" s="6"/>
      <c r="H54" s="6"/>
    </row>
    <row r="55" spans="1:8" x14ac:dyDescent="0.4">
      <c r="A55" s="14" t="s">
        <v>131</v>
      </c>
      <c r="B55" s="14">
        <v>3</v>
      </c>
      <c r="C55" s="11">
        <v>8</v>
      </c>
      <c r="D55" s="10">
        <v>55962</v>
      </c>
      <c r="G55" s="6"/>
      <c r="H55" s="6"/>
    </row>
    <row r="56" spans="1:8" x14ac:dyDescent="0.4">
      <c r="A56" s="14" t="s">
        <v>132</v>
      </c>
      <c r="B56" s="14">
        <v>3</v>
      </c>
      <c r="C56" s="11">
        <v>9</v>
      </c>
      <c r="D56" s="10">
        <v>57819</v>
      </c>
      <c r="G56" s="6"/>
      <c r="H56" s="6"/>
    </row>
    <row r="57" spans="1:8" x14ac:dyDescent="0.4">
      <c r="A57" s="14" t="s">
        <v>133</v>
      </c>
      <c r="B57" s="14">
        <v>3</v>
      </c>
      <c r="C57" s="11">
        <v>10</v>
      </c>
      <c r="D57" s="10">
        <v>59676</v>
      </c>
      <c r="G57" s="6"/>
      <c r="H57" s="6"/>
    </row>
    <row r="58" spans="1:8" x14ac:dyDescent="0.4">
      <c r="A58" s="14" t="s">
        <v>134</v>
      </c>
      <c r="B58" s="14">
        <v>3</v>
      </c>
      <c r="C58" s="11">
        <v>11</v>
      </c>
      <c r="D58" s="10">
        <v>61532</v>
      </c>
      <c r="G58" s="6"/>
      <c r="H58" s="6"/>
    </row>
    <row r="59" spans="1:8" x14ac:dyDescent="0.4">
      <c r="A59" s="14" t="s">
        <v>135</v>
      </c>
      <c r="B59" s="14">
        <v>3</v>
      </c>
      <c r="C59" s="11">
        <v>12</v>
      </c>
      <c r="D59" s="10">
        <v>63389</v>
      </c>
      <c r="G59" s="6"/>
      <c r="H59" s="6"/>
    </row>
    <row r="60" spans="1:8" x14ac:dyDescent="0.4">
      <c r="A60" s="14" t="s">
        <v>136</v>
      </c>
      <c r="B60" s="14">
        <v>3</v>
      </c>
      <c r="C60" s="11">
        <v>13</v>
      </c>
      <c r="D60" s="10">
        <v>65245</v>
      </c>
      <c r="G60" s="6"/>
      <c r="H60" s="6"/>
    </row>
    <row r="61" spans="1:8" x14ac:dyDescent="0.4">
      <c r="A61" s="14" t="s">
        <v>137</v>
      </c>
      <c r="B61" s="14">
        <v>3</v>
      </c>
      <c r="C61" s="11">
        <v>14</v>
      </c>
      <c r="D61" s="10">
        <v>67102</v>
      </c>
      <c r="G61" s="6"/>
      <c r="H61" s="6"/>
    </row>
    <row r="62" spans="1:8" x14ac:dyDescent="0.4">
      <c r="A62" s="14" t="s">
        <v>138</v>
      </c>
      <c r="B62" s="14">
        <v>3</v>
      </c>
      <c r="C62" s="11">
        <v>15</v>
      </c>
      <c r="D62" s="10">
        <v>68959</v>
      </c>
      <c r="G62" s="6"/>
      <c r="H62" s="6"/>
    </row>
    <row r="63" spans="1:8" x14ac:dyDescent="0.4">
      <c r="A63" s="14" t="s">
        <v>139</v>
      </c>
      <c r="B63" s="14">
        <v>3</v>
      </c>
      <c r="C63" s="11">
        <v>16</v>
      </c>
      <c r="D63" s="10">
        <v>70815</v>
      </c>
      <c r="G63" s="6"/>
      <c r="H63" s="6"/>
    </row>
    <row r="64" spans="1:8" x14ac:dyDescent="0.4">
      <c r="A64" s="14" t="s">
        <v>140</v>
      </c>
      <c r="B64" s="14">
        <v>3</v>
      </c>
      <c r="C64" s="11">
        <v>17</v>
      </c>
      <c r="D64" s="10">
        <v>72672</v>
      </c>
      <c r="G64" s="6"/>
      <c r="H64" s="6"/>
    </row>
    <row r="65" spans="1:8" x14ac:dyDescent="0.4">
      <c r="A65" s="14" t="s">
        <v>141</v>
      </c>
      <c r="B65" s="14">
        <v>3</v>
      </c>
      <c r="C65" s="11">
        <v>18</v>
      </c>
      <c r="D65" s="10">
        <v>74528</v>
      </c>
      <c r="G65" s="6"/>
      <c r="H65" s="6"/>
    </row>
    <row r="66" spans="1:8" x14ac:dyDescent="0.4">
      <c r="A66" s="14" t="s">
        <v>142</v>
      </c>
      <c r="B66" s="14">
        <v>3</v>
      </c>
      <c r="C66" s="11">
        <v>19</v>
      </c>
      <c r="D66" s="10">
        <v>76384</v>
      </c>
      <c r="G66" s="6"/>
      <c r="H66" s="6"/>
    </row>
    <row r="67" spans="1:8" x14ac:dyDescent="0.4">
      <c r="A67" s="14" t="s">
        <v>143</v>
      </c>
      <c r="B67" s="14">
        <v>3</v>
      </c>
      <c r="C67" s="11">
        <v>20</v>
      </c>
      <c r="D67" s="10">
        <v>78240</v>
      </c>
      <c r="G67" s="6"/>
      <c r="H67" s="6"/>
    </row>
    <row r="68" spans="1:8" x14ac:dyDescent="0.4">
      <c r="A68" s="14" t="s">
        <v>144</v>
      </c>
      <c r="B68" s="14">
        <v>4</v>
      </c>
      <c r="C68" s="11">
        <v>1</v>
      </c>
      <c r="D68" s="10">
        <v>46680</v>
      </c>
      <c r="F68" s="6"/>
      <c r="G68" s="6"/>
      <c r="H68" s="6"/>
    </row>
    <row r="69" spans="1:8" x14ac:dyDescent="0.4">
      <c r="A69" s="14" t="s">
        <v>145</v>
      </c>
      <c r="B69" s="14">
        <v>4</v>
      </c>
      <c r="C69" s="11">
        <v>2</v>
      </c>
      <c r="D69" s="10">
        <v>48536</v>
      </c>
      <c r="F69" s="6"/>
      <c r="G69" s="6"/>
      <c r="H69" s="6"/>
    </row>
    <row r="70" spans="1:8" x14ac:dyDescent="0.4">
      <c r="A70" s="14" t="s">
        <v>146</v>
      </c>
      <c r="B70" s="14">
        <v>4</v>
      </c>
      <c r="C70" s="11">
        <v>3</v>
      </c>
      <c r="D70" s="10">
        <v>50393</v>
      </c>
      <c r="F70" s="6"/>
      <c r="G70" s="6"/>
      <c r="H70" s="6"/>
    </row>
    <row r="71" spans="1:8" x14ac:dyDescent="0.4">
      <c r="A71" s="14" t="s">
        <v>147</v>
      </c>
      <c r="B71" s="14">
        <v>4</v>
      </c>
      <c r="C71" s="11">
        <v>4</v>
      </c>
      <c r="D71" s="10">
        <v>52249</v>
      </c>
      <c r="F71" s="6"/>
      <c r="G71" s="6"/>
      <c r="H71" s="6"/>
    </row>
    <row r="72" spans="1:8" x14ac:dyDescent="0.4">
      <c r="A72" s="14" t="s">
        <v>148</v>
      </c>
      <c r="B72" s="14">
        <v>4</v>
      </c>
      <c r="C72" s="11">
        <v>5</v>
      </c>
      <c r="D72" s="10">
        <v>54106</v>
      </c>
      <c r="F72" s="6"/>
      <c r="G72" s="6"/>
      <c r="H72" s="6"/>
    </row>
    <row r="73" spans="1:8" x14ac:dyDescent="0.4">
      <c r="A73" s="14" t="s">
        <v>149</v>
      </c>
      <c r="B73" s="14">
        <v>4</v>
      </c>
      <c r="C73" s="11">
        <v>6</v>
      </c>
      <c r="D73" s="10">
        <v>55962</v>
      </c>
      <c r="F73" s="6"/>
      <c r="G73" s="6"/>
      <c r="H73" s="6"/>
    </row>
    <row r="74" spans="1:8" x14ac:dyDescent="0.4">
      <c r="A74" s="14" t="s">
        <v>150</v>
      </c>
      <c r="B74" s="14">
        <v>4</v>
      </c>
      <c r="C74" s="11">
        <v>7</v>
      </c>
      <c r="D74" s="10">
        <v>57819</v>
      </c>
      <c r="F74" s="6"/>
      <c r="G74" s="6"/>
      <c r="H74" s="6"/>
    </row>
    <row r="75" spans="1:8" x14ac:dyDescent="0.4">
      <c r="A75" s="14" t="s">
        <v>151</v>
      </c>
      <c r="B75" s="14">
        <v>4</v>
      </c>
      <c r="C75" s="11">
        <v>8</v>
      </c>
      <c r="D75" s="10">
        <v>59676</v>
      </c>
      <c r="F75" s="6"/>
      <c r="G75" s="6"/>
      <c r="H75" s="6"/>
    </row>
    <row r="76" spans="1:8" x14ac:dyDescent="0.4">
      <c r="A76" s="14" t="s">
        <v>152</v>
      </c>
      <c r="B76" s="14">
        <v>4</v>
      </c>
      <c r="C76" s="11">
        <v>9</v>
      </c>
      <c r="D76" s="10">
        <v>61532</v>
      </c>
      <c r="F76" s="6"/>
      <c r="G76" s="6"/>
      <c r="H76" s="6"/>
    </row>
    <row r="77" spans="1:8" x14ac:dyDescent="0.4">
      <c r="A77" s="14" t="s">
        <v>153</v>
      </c>
      <c r="B77" s="14">
        <v>4</v>
      </c>
      <c r="C77" s="11">
        <v>10</v>
      </c>
      <c r="D77" s="10">
        <v>63389</v>
      </c>
      <c r="F77" s="6"/>
      <c r="G77" s="6"/>
      <c r="H77" s="6"/>
    </row>
    <row r="78" spans="1:8" x14ac:dyDescent="0.4">
      <c r="A78" s="14" t="s">
        <v>154</v>
      </c>
      <c r="B78" s="14">
        <v>4</v>
      </c>
      <c r="C78" s="11">
        <v>11</v>
      </c>
      <c r="D78" s="10">
        <v>65245</v>
      </c>
      <c r="F78" s="6"/>
      <c r="G78" s="6"/>
      <c r="H78" s="6"/>
    </row>
    <row r="79" spans="1:8" x14ac:dyDescent="0.4">
      <c r="A79" s="14" t="s">
        <v>155</v>
      </c>
      <c r="B79" s="14">
        <v>4</v>
      </c>
      <c r="C79" s="11">
        <v>12</v>
      </c>
      <c r="D79" s="10">
        <v>67102</v>
      </c>
      <c r="F79" s="6"/>
      <c r="G79" s="6"/>
      <c r="H79" s="6"/>
    </row>
    <row r="80" spans="1:8" x14ac:dyDescent="0.4">
      <c r="A80" s="14" t="s">
        <v>156</v>
      </c>
      <c r="B80" s="14">
        <v>4</v>
      </c>
      <c r="C80" s="11">
        <v>13</v>
      </c>
      <c r="D80" s="10">
        <v>68959</v>
      </c>
      <c r="F80" s="6"/>
      <c r="G80" s="6"/>
      <c r="H80" s="6"/>
    </row>
    <row r="81" spans="1:8" x14ac:dyDescent="0.4">
      <c r="A81" s="14" t="s">
        <v>157</v>
      </c>
      <c r="B81" s="14">
        <v>4</v>
      </c>
      <c r="C81" s="11">
        <v>14</v>
      </c>
      <c r="D81" s="10">
        <v>70815</v>
      </c>
      <c r="F81" s="6"/>
      <c r="G81" s="6"/>
      <c r="H81" s="6"/>
    </row>
    <row r="82" spans="1:8" x14ac:dyDescent="0.4">
      <c r="A82" s="14" t="s">
        <v>158</v>
      </c>
      <c r="B82" s="14">
        <v>4</v>
      </c>
      <c r="C82" s="11">
        <v>15</v>
      </c>
      <c r="D82" s="10">
        <v>72672</v>
      </c>
      <c r="F82" s="6"/>
      <c r="G82" s="6"/>
      <c r="H82" s="6"/>
    </row>
    <row r="83" spans="1:8" x14ac:dyDescent="0.4">
      <c r="A83" s="14" t="s">
        <v>159</v>
      </c>
      <c r="B83" s="14">
        <v>4</v>
      </c>
      <c r="C83" s="11">
        <v>16</v>
      </c>
      <c r="D83" s="10">
        <v>74528</v>
      </c>
      <c r="F83" s="6"/>
      <c r="G83" s="6"/>
      <c r="H83" s="6"/>
    </row>
    <row r="84" spans="1:8" x14ac:dyDescent="0.4">
      <c r="A84" s="14" t="s">
        <v>160</v>
      </c>
      <c r="B84" s="14">
        <v>4</v>
      </c>
      <c r="C84" s="11">
        <v>17</v>
      </c>
      <c r="D84" s="10">
        <v>76384</v>
      </c>
      <c r="F84" s="6"/>
      <c r="G84" s="6"/>
      <c r="H84" s="6"/>
    </row>
    <row r="85" spans="1:8" x14ac:dyDescent="0.4">
      <c r="A85" s="14" t="s">
        <v>161</v>
      </c>
      <c r="B85" s="14">
        <v>4</v>
      </c>
      <c r="C85" s="11">
        <v>18</v>
      </c>
      <c r="D85" s="10">
        <v>78240</v>
      </c>
      <c r="F85" s="6"/>
      <c r="G85" s="6"/>
      <c r="H85" s="6"/>
    </row>
    <row r="86" spans="1:8" x14ac:dyDescent="0.4">
      <c r="A86" s="14" t="s">
        <v>162</v>
      </c>
      <c r="B86" s="14">
        <v>5</v>
      </c>
      <c r="C86" s="11">
        <v>1</v>
      </c>
      <c r="D86" s="10">
        <v>50393</v>
      </c>
      <c r="E86" s="6"/>
      <c r="F86" s="6"/>
      <c r="G86" s="6"/>
      <c r="H86" s="6"/>
    </row>
    <row r="87" spans="1:8" x14ac:dyDescent="0.4">
      <c r="A87" s="14" t="s">
        <v>163</v>
      </c>
      <c r="B87" s="14">
        <v>5</v>
      </c>
      <c r="C87" s="11">
        <v>2</v>
      </c>
      <c r="D87" s="10">
        <v>52249</v>
      </c>
      <c r="E87" s="6"/>
      <c r="F87" s="6"/>
      <c r="G87" s="6"/>
      <c r="H87" s="6"/>
    </row>
    <row r="88" spans="1:8" x14ac:dyDescent="0.4">
      <c r="A88" s="14" t="s">
        <v>164</v>
      </c>
      <c r="B88" s="14">
        <v>5</v>
      </c>
      <c r="C88" s="11">
        <v>3</v>
      </c>
      <c r="D88" s="10">
        <v>54106</v>
      </c>
      <c r="E88" s="6"/>
      <c r="F88" s="6"/>
      <c r="G88" s="6"/>
      <c r="H88" s="6"/>
    </row>
    <row r="89" spans="1:8" x14ac:dyDescent="0.4">
      <c r="A89" s="14" t="s">
        <v>165</v>
      </c>
      <c r="B89" s="14">
        <v>5</v>
      </c>
      <c r="C89" s="11">
        <v>4</v>
      </c>
      <c r="D89" s="10">
        <v>55962</v>
      </c>
      <c r="E89" s="6"/>
      <c r="F89" s="6"/>
      <c r="G89" s="6"/>
      <c r="H89" s="6"/>
    </row>
    <row r="90" spans="1:8" x14ac:dyDescent="0.4">
      <c r="A90" s="14" t="s">
        <v>166</v>
      </c>
      <c r="B90" s="14">
        <v>5</v>
      </c>
      <c r="C90" s="11">
        <v>5</v>
      </c>
      <c r="D90" s="10">
        <v>57819</v>
      </c>
      <c r="E90" s="6"/>
      <c r="F90" s="6"/>
      <c r="G90" s="6"/>
      <c r="H90" s="6"/>
    </row>
    <row r="91" spans="1:8" x14ac:dyDescent="0.4">
      <c r="A91" s="14" t="s">
        <v>167</v>
      </c>
      <c r="B91" s="14">
        <v>5</v>
      </c>
      <c r="C91" s="11">
        <v>6</v>
      </c>
      <c r="D91" s="10">
        <v>59676</v>
      </c>
      <c r="E91" s="6"/>
      <c r="F91" s="6"/>
      <c r="G91" s="6"/>
      <c r="H91" s="6"/>
    </row>
    <row r="92" spans="1:8" x14ac:dyDescent="0.4">
      <c r="A92" s="14" t="s">
        <v>168</v>
      </c>
      <c r="B92" s="14">
        <v>5</v>
      </c>
      <c r="C92" s="11">
        <v>7</v>
      </c>
      <c r="D92" s="10">
        <v>61532</v>
      </c>
      <c r="E92" s="6"/>
      <c r="F92" s="6"/>
      <c r="G92" s="6"/>
      <c r="H92" s="6"/>
    </row>
    <row r="93" spans="1:8" x14ac:dyDescent="0.4">
      <c r="A93" s="14" t="s">
        <v>169</v>
      </c>
      <c r="B93" s="14">
        <v>5</v>
      </c>
      <c r="C93" s="11">
        <v>8</v>
      </c>
      <c r="D93" s="10">
        <v>63389</v>
      </c>
      <c r="E93" s="6"/>
      <c r="F93" s="6"/>
      <c r="G93" s="6"/>
      <c r="H93" s="6"/>
    </row>
    <row r="94" spans="1:8" x14ac:dyDescent="0.4">
      <c r="A94" s="14" t="s">
        <v>170</v>
      </c>
      <c r="B94" s="14">
        <v>5</v>
      </c>
      <c r="C94" s="11">
        <v>9</v>
      </c>
      <c r="D94" s="10">
        <v>65245</v>
      </c>
      <c r="E94" s="6"/>
      <c r="F94" s="6"/>
      <c r="G94" s="6"/>
      <c r="H94" s="6"/>
    </row>
    <row r="95" spans="1:8" x14ac:dyDescent="0.4">
      <c r="A95" s="14" t="s">
        <v>171</v>
      </c>
      <c r="B95" s="14">
        <v>5</v>
      </c>
      <c r="C95" s="11">
        <v>10</v>
      </c>
      <c r="D95" s="10">
        <v>67102</v>
      </c>
      <c r="E95" s="6"/>
      <c r="F95" s="6"/>
      <c r="G95" s="6"/>
      <c r="H95" s="6"/>
    </row>
    <row r="96" spans="1:8" x14ac:dyDescent="0.4">
      <c r="A96" s="14" t="s">
        <v>172</v>
      </c>
      <c r="B96" s="14">
        <v>5</v>
      </c>
      <c r="C96" s="11">
        <v>11</v>
      </c>
      <c r="D96" s="10">
        <v>68959</v>
      </c>
      <c r="E96" s="6"/>
      <c r="F96" s="6"/>
      <c r="G96" s="6"/>
      <c r="H96" s="6"/>
    </row>
    <row r="97" spans="1:8" x14ac:dyDescent="0.4">
      <c r="A97" s="14" t="s">
        <v>173</v>
      </c>
      <c r="B97" s="14">
        <v>5</v>
      </c>
      <c r="C97" s="11">
        <v>12</v>
      </c>
      <c r="D97" s="10">
        <v>70815</v>
      </c>
      <c r="E97" s="6"/>
      <c r="F97" s="6"/>
      <c r="G97" s="6"/>
      <c r="H97" s="6"/>
    </row>
    <row r="98" spans="1:8" x14ac:dyDescent="0.4">
      <c r="A98" s="14" t="s">
        <v>174</v>
      </c>
      <c r="B98" s="14">
        <v>5</v>
      </c>
      <c r="C98" s="11">
        <v>13</v>
      </c>
      <c r="D98" s="10">
        <v>72672</v>
      </c>
      <c r="E98" s="6"/>
      <c r="F98" s="6"/>
      <c r="G98" s="6"/>
      <c r="H98" s="6"/>
    </row>
    <row r="99" spans="1:8" x14ac:dyDescent="0.4">
      <c r="A99" s="14" t="s">
        <v>175</v>
      </c>
      <c r="B99" s="14">
        <v>5</v>
      </c>
      <c r="C99" s="11">
        <v>14</v>
      </c>
      <c r="D99" s="10">
        <v>74528</v>
      </c>
      <c r="E99" s="6"/>
      <c r="F99" s="6"/>
      <c r="G99" s="6"/>
      <c r="H99" s="6"/>
    </row>
    <row r="100" spans="1:8" x14ac:dyDescent="0.4">
      <c r="A100" s="14" t="s">
        <v>176</v>
      </c>
      <c r="B100" s="14">
        <v>5</v>
      </c>
      <c r="C100" s="11">
        <v>15</v>
      </c>
      <c r="D100" s="10">
        <v>76384</v>
      </c>
      <c r="E100" s="6"/>
      <c r="F100" s="6"/>
      <c r="G100" s="6"/>
      <c r="H100" s="6"/>
    </row>
    <row r="101" spans="1:8" x14ac:dyDescent="0.4">
      <c r="A101" s="14" t="s">
        <v>177</v>
      </c>
      <c r="B101" s="14">
        <v>5</v>
      </c>
      <c r="C101" s="11">
        <v>16</v>
      </c>
      <c r="D101" s="10">
        <v>78240</v>
      </c>
      <c r="E101" s="6"/>
      <c r="F101" s="6"/>
      <c r="G101" s="6"/>
      <c r="H101" s="6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1"/>
  <sheetViews>
    <sheetView workbookViewId="0">
      <selection activeCell="D4" sqref="D4:L4"/>
    </sheetView>
  </sheetViews>
  <sheetFormatPr defaultColWidth="9.07421875" defaultRowHeight="14.6" x14ac:dyDescent="0.4"/>
  <cols>
    <col min="1" max="1" width="5.3046875" style="15" bestFit="1" customWidth="1"/>
    <col min="2" max="2" width="7.921875" style="15" bestFit="1" customWidth="1"/>
    <col min="3" max="3" width="5" style="15" bestFit="1" customWidth="1"/>
    <col min="4" max="4" width="9" style="16" bestFit="1" customWidth="1"/>
    <col min="5" max="16384" width="9.07421875" style="6"/>
  </cols>
  <sheetData>
    <row r="1" spans="1:4" s="9" customFormat="1" x14ac:dyDescent="0.4">
      <c r="A1" s="12" t="s">
        <v>34</v>
      </c>
      <c r="B1" s="12" t="s">
        <v>32</v>
      </c>
      <c r="C1" s="17" t="s">
        <v>33</v>
      </c>
      <c r="D1" s="18" t="s">
        <v>31</v>
      </c>
    </row>
    <row r="2" spans="1:4" x14ac:dyDescent="0.4">
      <c r="A2" s="14" t="s">
        <v>78</v>
      </c>
      <c r="B2" s="14">
        <v>1</v>
      </c>
      <c r="C2" s="11">
        <v>1</v>
      </c>
      <c r="D2" s="10">
        <v>35984</v>
      </c>
    </row>
    <row r="3" spans="1:4" x14ac:dyDescent="0.4">
      <c r="A3" s="14" t="s">
        <v>79</v>
      </c>
      <c r="B3" s="14">
        <v>1</v>
      </c>
      <c r="C3" s="11">
        <v>2</v>
      </c>
      <c r="D3" s="10">
        <v>37864</v>
      </c>
    </row>
    <row r="4" spans="1:4" x14ac:dyDescent="0.4">
      <c r="A4" s="14" t="s">
        <v>80</v>
      </c>
      <c r="B4" s="14">
        <v>1</v>
      </c>
      <c r="C4" s="11">
        <v>3</v>
      </c>
      <c r="D4" s="10">
        <v>39744</v>
      </c>
    </row>
    <row r="5" spans="1:4" x14ac:dyDescent="0.4">
      <c r="A5" s="14" t="s">
        <v>81</v>
      </c>
      <c r="B5" s="14">
        <v>1</v>
      </c>
      <c r="C5" s="11">
        <v>4</v>
      </c>
      <c r="D5" s="10">
        <v>41624</v>
      </c>
    </row>
    <row r="6" spans="1:4" x14ac:dyDescent="0.4">
      <c r="A6" s="14" t="s">
        <v>82</v>
      </c>
      <c r="B6" s="14">
        <v>1</v>
      </c>
      <c r="C6" s="11">
        <v>5</v>
      </c>
      <c r="D6" s="10">
        <v>43503</v>
      </c>
    </row>
    <row r="7" spans="1:4" x14ac:dyDescent="0.4">
      <c r="A7" s="14" t="s">
        <v>83</v>
      </c>
      <c r="B7" s="14">
        <v>1</v>
      </c>
      <c r="C7" s="11">
        <v>6</v>
      </c>
      <c r="D7" s="10">
        <v>45383</v>
      </c>
    </row>
    <row r="8" spans="1:4" x14ac:dyDescent="0.4">
      <c r="A8" s="14" t="s">
        <v>84</v>
      </c>
      <c r="B8" s="14">
        <v>1</v>
      </c>
      <c r="C8" s="11">
        <v>7</v>
      </c>
      <c r="D8" s="10">
        <v>47264</v>
      </c>
    </row>
    <row r="9" spans="1:4" x14ac:dyDescent="0.4">
      <c r="A9" s="14" t="s">
        <v>85</v>
      </c>
      <c r="B9" s="14">
        <v>1</v>
      </c>
      <c r="C9" s="11">
        <v>8</v>
      </c>
      <c r="D9" s="10">
        <v>49143</v>
      </c>
    </row>
    <row r="10" spans="1:4" x14ac:dyDescent="0.4">
      <c r="A10" s="14" t="s">
        <v>86</v>
      </c>
      <c r="B10" s="14">
        <v>1</v>
      </c>
      <c r="C10" s="11">
        <v>9</v>
      </c>
      <c r="D10" s="10">
        <v>51023</v>
      </c>
    </row>
    <row r="11" spans="1:4" x14ac:dyDescent="0.4">
      <c r="A11" s="14" t="s">
        <v>87</v>
      </c>
      <c r="B11" s="14">
        <v>1</v>
      </c>
      <c r="C11" s="11">
        <v>10</v>
      </c>
      <c r="D11" s="10">
        <v>52902</v>
      </c>
    </row>
    <row r="12" spans="1:4" x14ac:dyDescent="0.4">
      <c r="A12" s="14" t="s">
        <v>88</v>
      </c>
      <c r="B12" s="14">
        <v>1</v>
      </c>
      <c r="C12" s="11">
        <v>11</v>
      </c>
      <c r="D12" s="10">
        <v>54782</v>
      </c>
    </row>
    <row r="13" spans="1:4" x14ac:dyDescent="0.4">
      <c r="A13" s="14" t="s">
        <v>89</v>
      </c>
      <c r="B13" s="14">
        <v>1</v>
      </c>
      <c r="C13" s="11">
        <v>12</v>
      </c>
      <c r="D13" s="10">
        <v>56662</v>
      </c>
    </row>
    <row r="14" spans="1:4" x14ac:dyDescent="0.4">
      <c r="A14" s="14" t="s">
        <v>90</v>
      </c>
      <c r="B14" s="14">
        <v>1</v>
      </c>
      <c r="C14" s="11">
        <v>13</v>
      </c>
      <c r="D14" s="10">
        <v>58542</v>
      </c>
    </row>
    <row r="15" spans="1:4" x14ac:dyDescent="0.4">
      <c r="A15" s="14" t="s">
        <v>91</v>
      </c>
      <c r="B15" s="14">
        <v>1</v>
      </c>
      <c r="C15" s="11">
        <v>14</v>
      </c>
      <c r="D15" s="10">
        <v>60422</v>
      </c>
    </row>
    <row r="16" spans="1:4" x14ac:dyDescent="0.4">
      <c r="A16" s="14" t="s">
        <v>92</v>
      </c>
      <c r="B16" s="14">
        <v>1</v>
      </c>
      <c r="C16" s="11">
        <v>15</v>
      </c>
      <c r="D16" s="10">
        <v>62301</v>
      </c>
    </row>
    <row r="17" spans="1:4" x14ac:dyDescent="0.4">
      <c r="A17" s="14" t="s">
        <v>93</v>
      </c>
      <c r="B17" s="14">
        <v>1</v>
      </c>
      <c r="C17" s="11">
        <v>16</v>
      </c>
      <c r="D17" s="10">
        <v>64181</v>
      </c>
    </row>
    <row r="18" spans="1:4" x14ac:dyDescent="0.4">
      <c r="A18" s="14" t="s">
        <v>94</v>
      </c>
      <c r="B18" s="14">
        <v>1</v>
      </c>
      <c r="C18" s="11">
        <v>17</v>
      </c>
      <c r="D18" s="10">
        <v>66061</v>
      </c>
    </row>
    <row r="19" spans="1:4" x14ac:dyDescent="0.4">
      <c r="A19" s="14" t="s">
        <v>95</v>
      </c>
      <c r="B19" s="14">
        <v>1</v>
      </c>
      <c r="C19" s="11">
        <v>18</v>
      </c>
      <c r="D19" s="10">
        <v>67941</v>
      </c>
    </row>
    <row r="20" spans="1:4" x14ac:dyDescent="0.4">
      <c r="A20" s="14" t="s">
        <v>96</v>
      </c>
      <c r="B20" s="14">
        <v>1</v>
      </c>
      <c r="C20" s="11">
        <v>19</v>
      </c>
      <c r="D20" s="10">
        <v>69821</v>
      </c>
    </row>
    <row r="21" spans="1:4" x14ac:dyDescent="0.4">
      <c r="A21" s="14" t="s">
        <v>97</v>
      </c>
      <c r="B21" s="14">
        <v>1</v>
      </c>
      <c r="C21" s="11">
        <v>20</v>
      </c>
      <c r="D21" s="10">
        <v>71700</v>
      </c>
    </row>
    <row r="22" spans="1:4" x14ac:dyDescent="0.4">
      <c r="A22" s="14" t="s">
        <v>98</v>
      </c>
      <c r="B22" s="14">
        <v>1</v>
      </c>
      <c r="C22" s="11">
        <v>21</v>
      </c>
      <c r="D22" s="10">
        <v>73580</v>
      </c>
    </row>
    <row r="23" spans="1:4" x14ac:dyDescent="0.4">
      <c r="A23" s="14" t="s">
        <v>99</v>
      </c>
      <c r="B23" s="14">
        <v>1</v>
      </c>
      <c r="C23" s="11">
        <v>22</v>
      </c>
      <c r="D23" s="10">
        <v>75460</v>
      </c>
    </row>
    <row r="24" spans="1:4" x14ac:dyDescent="0.4">
      <c r="A24" s="14" t="s">
        <v>100</v>
      </c>
      <c r="B24" s="14">
        <v>1</v>
      </c>
      <c r="C24" s="11">
        <v>23</v>
      </c>
      <c r="D24" s="10">
        <v>77339</v>
      </c>
    </row>
    <row r="25" spans="1:4" x14ac:dyDescent="0.4">
      <c r="A25" s="14" t="s">
        <v>101</v>
      </c>
      <c r="B25" s="14">
        <v>1</v>
      </c>
      <c r="C25" s="11">
        <v>24</v>
      </c>
      <c r="D25" s="10">
        <v>79218</v>
      </c>
    </row>
    <row r="26" spans="1:4" x14ac:dyDescent="0.4">
      <c r="A26" s="14" t="s">
        <v>102</v>
      </c>
      <c r="B26" s="14">
        <v>2</v>
      </c>
      <c r="C26" s="11">
        <v>1</v>
      </c>
      <c r="D26" s="10">
        <v>39744</v>
      </c>
    </row>
    <row r="27" spans="1:4" x14ac:dyDescent="0.4">
      <c r="A27" s="14" t="s">
        <v>103</v>
      </c>
      <c r="B27" s="14">
        <v>2</v>
      </c>
      <c r="C27" s="11">
        <v>2</v>
      </c>
      <c r="D27" s="10">
        <v>41624</v>
      </c>
    </row>
    <row r="28" spans="1:4" x14ac:dyDescent="0.4">
      <c r="A28" s="14" t="s">
        <v>104</v>
      </c>
      <c r="B28" s="14">
        <v>2</v>
      </c>
      <c r="C28" s="11">
        <v>3</v>
      </c>
      <c r="D28" s="10">
        <v>43503</v>
      </c>
    </row>
    <row r="29" spans="1:4" x14ac:dyDescent="0.4">
      <c r="A29" s="14" t="s">
        <v>105</v>
      </c>
      <c r="B29" s="14">
        <v>2</v>
      </c>
      <c r="C29" s="11">
        <v>4</v>
      </c>
      <c r="D29" s="10">
        <v>45383</v>
      </c>
    </row>
    <row r="30" spans="1:4" x14ac:dyDescent="0.4">
      <c r="A30" s="14" t="s">
        <v>106</v>
      </c>
      <c r="B30" s="14">
        <v>2</v>
      </c>
      <c r="C30" s="11">
        <v>5</v>
      </c>
      <c r="D30" s="10">
        <v>47264</v>
      </c>
    </row>
    <row r="31" spans="1:4" x14ac:dyDescent="0.4">
      <c r="A31" s="14" t="s">
        <v>107</v>
      </c>
      <c r="B31" s="14">
        <v>2</v>
      </c>
      <c r="C31" s="11">
        <v>6</v>
      </c>
      <c r="D31" s="10">
        <v>49143</v>
      </c>
    </row>
    <row r="32" spans="1:4" x14ac:dyDescent="0.4">
      <c r="A32" s="14" t="s">
        <v>108</v>
      </c>
      <c r="B32" s="14">
        <v>2</v>
      </c>
      <c r="C32" s="11">
        <v>7</v>
      </c>
      <c r="D32" s="10">
        <v>51023</v>
      </c>
    </row>
    <row r="33" spans="1:4" x14ac:dyDescent="0.4">
      <c r="A33" s="14" t="s">
        <v>109</v>
      </c>
      <c r="B33" s="14">
        <v>2</v>
      </c>
      <c r="C33" s="11">
        <v>8</v>
      </c>
      <c r="D33" s="10">
        <v>52902</v>
      </c>
    </row>
    <row r="34" spans="1:4" x14ac:dyDescent="0.4">
      <c r="A34" s="14" t="s">
        <v>110</v>
      </c>
      <c r="B34" s="14">
        <v>2</v>
      </c>
      <c r="C34" s="11">
        <v>9</v>
      </c>
      <c r="D34" s="10">
        <v>54782</v>
      </c>
    </row>
    <row r="35" spans="1:4" x14ac:dyDescent="0.4">
      <c r="A35" s="14" t="s">
        <v>111</v>
      </c>
      <c r="B35" s="14">
        <v>2</v>
      </c>
      <c r="C35" s="11">
        <v>10</v>
      </c>
      <c r="D35" s="10">
        <v>56662</v>
      </c>
    </row>
    <row r="36" spans="1:4" x14ac:dyDescent="0.4">
      <c r="A36" s="14" t="s">
        <v>112</v>
      </c>
      <c r="B36" s="14">
        <v>2</v>
      </c>
      <c r="C36" s="11">
        <v>11</v>
      </c>
      <c r="D36" s="10">
        <v>58542</v>
      </c>
    </row>
    <row r="37" spans="1:4" x14ac:dyDescent="0.4">
      <c r="A37" s="14" t="s">
        <v>113</v>
      </c>
      <c r="B37" s="14">
        <v>2</v>
      </c>
      <c r="C37" s="11">
        <v>12</v>
      </c>
      <c r="D37" s="10">
        <v>60422</v>
      </c>
    </row>
    <row r="38" spans="1:4" x14ac:dyDescent="0.4">
      <c r="A38" s="14" t="s">
        <v>114</v>
      </c>
      <c r="B38" s="14">
        <v>2</v>
      </c>
      <c r="C38" s="11">
        <v>13</v>
      </c>
      <c r="D38" s="10">
        <v>62301</v>
      </c>
    </row>
    <row r="39" spans="1:4" x14ac:dyDescent="0.4">
      <c r="A39" s="14" t="s">
        <v>115</v>
      </c>
      <c r="B39" s="14">
        <v>2</v>
      </c>
      <c r="C39" s="11">
        <v>14</v>
      </c>
      <c r="D39" s="10">
        <v>64181</v>
      </c>
    </row>
    <row r="40" spans="1:4" x14ac:dyDescent="0.4">
      <c r="A40" s="14" t="s">
        <v>116</v>
      </c>
      <c r="B40" s="14">
        <v>2</v>
      </c>
      <c r="C40" s="11">
        <v>15</v>
      </c>
      <c r="D40" s="10">
        <v>66061</v>
      </c>
    </row>
    <row r="41" spans="1:4" x14ac:dyDescent="0.4">
      <c r="A41" s="14" t="s">
        <v>117</v>
      </c>
      <c r="B41" s="14">
        <v>2</v>
      </c>
      <c r="C41" s="11">
        <v>16</v>
      </c>
      <c r="D41" s="10">
        <v>67941</v>
      </c>
    </row>
    <row r="42" spans="1:4" x14ac:dyDescent="0.4">
      <c r="A42" s="14" t="s">
        <v>118</v>
      </c>
      <c r="B42" s="14">
        <v>2</v>
      </c>
      <c r="C42" s="11">
        <v>17</v>
      </c>
      <c r="D42" s="10">
        <v>69821</v>
      </c>
    </row>
    <row r="43" spans="1:4" x14ac:dyDescent="0.4">
      <c r="A43" s="14" t="s">
        <v>119</v>
      </c>
      <c r="B43" s="14">
        <v>2</v>
      </c>
      <c r="C43" s="11">
        <v>18</v>
      </c>
      <c r="D43" s="10">
        <v>71700</v>
      </c>
    </row>
    <row r="44" spans="1:4" x14ac:dyDescent="0.4">
      <c r="A44" s="14" t="s">
        <v>120</v>
      </c>
      <c r="B44" s="14">
        <v>2</v>
      </c>
      <c r="C44" s="11">
        <v>19</v>
      </c>
      <c r="D44" s="10">
        <v>73580</v>
      </c>
    </row>
    <row r="45" spans="1:4" x14ac:dyDescent="0.4">
      <c r="A45" s="14" t="s">
        <v>121</v>
      </c>
      <c r="B45" s="14">
        <v>2</v>
      </c>
      <c r="C45" s="11">
        <v>20</v>
      </c>
      <c r="D45" s="10">
        <v>75460</v>
      </c>
    </row>
    <row r="46" spans="1:4" x14ac:dyDescent="0.4">
      <c r="A46" s="14" t="s">
        <v>122</v>
      </c>
      <c r="B46" s="14">
        <v>2</v>
      </c>
      <c r="C46" s="11">
        <v>21</v>
      </c>
      <c r="D46" s="10">
        <v>77339</v>
      </c>
    </row>
    <row r="47" spans="1:4" x14ac:dyDescent="0.4">
      <c r="A47" s="14" t="s">
        <v>123</v>
      </c>
      <c r="B47" s="14">
        <v>2</v>
      </c>
      <c r="C47" s="11">
        <v>22</v>
      </c>
      <c r="D47" s="10">
        <v>79218</v>
      </c>
    </row>
    <row r="48" spans="1:4" x14ac:dyDescent="0.4">
      <c r="A48" s="14" t="s">
        <v>124</v>
      </c>
      <c r="B48" s="14">
        <v>3</v>
      </c>
      <c r="C48" s="11">
        <v>1</v>
      </c>
      <c r="D48" s="10">
        <v>43503</v>
      </c>
    </row>
    <row r="49" spans="1:4" x14ac:dyDescent="0.4">
      <c r="A49" s="14" t="s">
        <v>125</v>
      </c>
      <c r="B49" s="14">
        <v>3</v>
      </c>
      <c r="C49" s="11">
        <v>2</v>
      </c>
      <c r="D49" s="10">
        <v>45383</v>
      </c>
    </row>
    <row r="50" spans="1:4" x14ac:dyDescent="0.4">
      <c r="A50" s="14" t="s">
        <v>126</v>
      </c>
      <c r="B50" s="14">
        <v>3</v>
      </c>
      <c r="C50" s="11">
        <v>3</v>
      </c>
      <c r="D50" s="10">
        <v>47264</v>
      </c>
    </row>
    <row r="51" spans="1:4" x14ac:dyDescent="0.4">
      <c r="A51" s="14" t="s">
        <v>127</v>
      </c>
      <c r="B51" s="14">
        <v>3</v>
      </c>
      <c r="C51" s="11">
        <v>4</v>
      </c>
      <c r="D51" s="10">
        <v>49143</v>
      </c>
    </row>
    <row r="52" spans="1:4" x14ac:dyDescent="0.4">
      <c r="A52" s="14" t="s">
        <v>128</v>
      </c>
      <c r="B52" s="14">
        <v>3</v>
      </c>
      <c r="C52" s="11">
        <v>5</v>
      </c>
      <c r="D52" s="10">
        <v>51023</v>
      </c>
    </row>
    <row r="53" spans="1:4" x14ac:dyDescent="0.4">
      <c r="A53" s="14" t="s">
        <v>129</v>
      </c>
      <c r="B53" s="14">
        <v>3</v>
      </c>
      <c r="C53" s="11">
        <v>6</v>
      </c>
      <c r="D53" s="10">
        <v>52902</v>
      </c>
    </row>
    <row r="54" spans="1:4" x14ac:dyDescent="0.4">
      <c r="A54" s="14" t="s">
        <v>130</v>
      </c>
      <c r="B54" s="14">
        <v>3</v>
      </c>
      <c r="C54" s="11">
        <v>7</v>
      </c>
      <c r="D54" s="10">
        <v>54782</v>
      </c>
    </row>
    <row r="55" spans="1:4" x14ac:dyDescent="0.4">
      <c r="A55" s="14" t="s">
        <v>131</v>
      </c>
      <c r="B55" s="14">
        <v>3</v>
      </c>
      <c r="C55" s="11">
        <v>8</v>
      </c>
      <c r="D55" s="10">
        <v>56662</v>
      </c>
    </row>
    <row r="56" spans="1:4" x14ac:dyDescent="0.4">
      <c r="A56" s="14" t="s">
        <v>132</v>
      </c>
      <c r="B56" s="14">
        <v>3</v>
      </c>
      <c r="C56" s="11">
        <v>9</v>
      </c>
      <c r="D56" s="10">
        <v>58542</v>
      </c>
    </row>
    <row r="57" spans="1:4" x14ac:dyDescent="0.4">
      <c r="A57" s="14" t="s">
        <v>133</v>
      </c>
      <c r="B57" s="14">
        <v>3</v>
      </c>
      <c r="C57" s="11">
        <v>10</v>
      </c>
      <c r="D57" s="10">
        <v>60422</v>
      </c>
    </row>
    <row r="58" spans="1:4" x14ac:dyDescent="0.4">
      <c r="A58" s="14" t="s">
        <v>134</v>
      </c>
      <c r="B58" s="14">
        <v>3</v>
      </c>
      <c r="C58" s="11">
        <v>11</v>
      </c>
      <c r="D58" s="10">
        <v>62301</v>
      </c>
    </row>
    <row r="59" spans="1:4" x14ac:dyDescent="0.4">
      <c r="A59" s="14" t="s">
        <v>135</v>
      </c>
      <c r="B59" s="14">
        <v>3</v>
      </c>
      <c r="C59" s="11">
        <v>12</v>
      </c>
      <c r="D59" s="10">
        <v>64181</v>
      </c>
    </row>
    <row r="60" spans="1:4" x14ac:dyDescent="0.4">
      <c r="A60" s="14" t="s">
        <v>136</v>
      </c>
      <c r="B60" s="14">
        <v>3</v>
      </c>
      <c r="C60" s="11">
        <v>13</v>
      </c>
      <c r="D60" s="10">
        <v>66061</v>
      </c>
    </row>
    <row r="61" spans="1:4" x14ac:dyDescent="0.4">
      <c r="A61" s="14" t="s">
        <v>137</v>
      </c>
      <c r="B61" s="14">
        <v>3</v>
      </c>
      <c r="C61" s="11">
        <v>14</v>
      </c>
      <c r="D61" s="10">
        <v>67941</v>
      </c>
    </row>
    <row r="62" spans="1:4" x14ac:dyDescent="0.4">
      <c r="A62" s="14" t="s">
        <v>138</v>
      </c>
      <c r="B62" s="14">
        <v>3</v>
      </c>
      <c r="C62" s="11">
        <v>15</v>
      </c>
      <c r="D62" s="10">
        <v>69821</v>
      </c>
    </row>
    <row r="63" spans="1:4" x14ac:dyDescent="0.4">
      <c r="A63" s="14" t="s">
        <v>139</v>
      </c>
      <c r="B63" s="14">
        <v>3</v>
      </c>
      <c r="C63" s="11">
        <v>16</v>
      </c>
      <c r="D63" s="10">
        <v>71700</v>
      </c>
    </row>
    <row r="64" spans="1:4" x14ac:dyDescent="0.4">
      <c r="A64" s="14" t="s">
        <v>140</v>
      </c>
      <c r="B64" s="14">
        <v>3</v>
      </c>
      <c r="C64" s="11">
        <v>17</v>
      </c>
      <c r="D64" s="10">
        <v>73580</v>
      </c>
    </row>
    <row r="65" spans="1:4" x14ac:dyDescent="0.4">
      <c r="A65" s="14" t="s">
        <v>141</v>
      </c>
      <c r="B65" s="14">
        <v>3</v>
      </c>
      <c r="C65" s="11">
        <v>18</v>
      </c>
      <c r="D65" s="10">
        <v>75460</v>
      </c>
    </row>
    <row r="66" spans="1:4" x14ac:dyDescent="0.4">
      <c r="A66" s="14" t="s">
        <v>142</v>
      </c>
      <c r="B66" s="14">
        <v>3</v>
      </c>
      <c r="C66" s="11">
        <v>19</v>
      </c>
      <c r="D66" s="10">
        <v>77339</v>
      </c>
    </row>
    <row r="67" spans="1:4" x14ac:dyDescent="0.4">
      <c r="A67" s="14" t="s">
        <v>143</v>
      </c>
      <c r="B67" s="14">
        <v>3</v>
      </c>
      <c r="C67" s="11">
        <v>20</v>
      </c>
      <c r="D67" s="10">
        <v>79218</v>
      </c>
    </row>
    <row r="68" spans="1:4" x14ac:dyDescent="0.4">
      <c r="A68" s="14" t="s">
        <v>144</v>
      </c>
      <c r="B68" s="14">
        <v>4</v>
      </c>
      <c r="C68" s="11">
        <v>1</v>
      </c>
      <c r="D68" s="10">
        <v>47264</v>
      </c>
    </row>
    <row r="69" spans="1:4" x14ac:dyDescent="0.4">
      <c r="A69" s="14" t="s">
        <v>145</v>
      </c>
      <c r="B69" s="14">
        <v>4</v>
      </c>
      <c r="C69" s="11">
        <v>2</v>
      </c>
      <c r="D69" s="10">
        <v>49143</v>
      </c>
    </row>
    <row r="70" spans="1:4" x14ac:dyDescent="0.4">
      <c r="A70" s="14" t="s">
        <v>146</v>
      </c>
      <c r="B70" s="14">
        <v>4</v>
      </c>
      <c r="C70" s="11">
        <v>3</v>
      </c>
      <c r="D70" s="10">
        <v>51023</v>
      </c>
    </row>
    <row r="71" spans="1:4" x14ac:dyDescent="0.4">
      <c r="A71" s="14" t="s">
        <v>147</v>
      </c>
      <c r="B71" s="14">
        <v>4</v>
      </c>
      <c r="C71" s="11">
        <v>4</v>
      </c>
      <c r="D71" s="10">
        <v>52902</v>
      </c>
    </row>
    <row r="72" spans="1:4" x14ac:dyDescent="0.4">
      <c r="A72" s="14" t="s">
        <v>148</v>
      </c>
      <c r="B72" s="14">
        <v>4</v>
      </c>
      <c r="C72" s="11">
        <v>5</v>
      </c>
      <c r="D72" s="10">
        <v>54782</v>
      </c>
    </row>
    <row r="73" spans="1:4" x14ac:dyDescent="0.4">
      <c r="A73" s="14" t="s">
        <v>149</v>
      </c>
      <c r="B73" s="14">
        <v>4</v>
      </c>
      <c r="C73" s="11">
        <v>6</v>
      </c>
      <c r="D73" s="10">
        <v>56662</v>
      </c>
    </row>
    <row r="74" spans="1:4" x14ac:dyDescent="0.4">
      <c r="A74" s="14" t="s">
        <v>150</v>
      </c>
      <c r="B74" s="14">
        <v>4</v>
      </c>
      <c r="C74" s="11">
        <v>7</v>
      </c>
      <c r="D74" s="10">
        <v>58542</v>
      </c>
    </row>
    <row r="75" spans="1:4" x14ac:dyDescent="0.4">
      <c r="A75" s="14" t="s">
        <v>151</v>
      </c>
      <c r="B75" s="14">
        <v>4</v>
      </c>
      <c r="C75" s="11">
        <v>8</v>
      </c>
      <c r="D75" s="10">
        <v>60422</v>
      </c>
    </row>
    <row r="76" spans="1:4" x14ac:dyDescent="0.4">
      <c r="A76" s="14" t="s">
        <v>152</v>
      </c>
      <c r="B76" s="14">
        <v>4</v>
      </c>
      <c r="C76" s="11">
        <v>9</v>
      </c>
      <c r="D76" s="10">
        <v>62301</v>
      </c>
    </row>
    <row r="77" spans="1:4" x14ac:dyDescent="0.4">
      <c r="A77" s="14" t="s">
        <v>153</v>
      </c>
      <c r="B77" s="14">
        <v>4</v>
      </c>
      <c r="C77" s="11">
        <v>10</v>
      </c>
      <c r="D77" s="10">
        <v>64181</v>
      </c>
    </row>
    <row r="78" spans="1:4" x14ac:dyDescent="0.4">
      <c r="A78" s="14" t="s">
        <v>154</v>
      </c>
      <c r="B78" s="14">
        <v>4</v>
      </c>
      <c r="C78" s="11">
        <v>11</v>
      </c>
      <c r="D78" s="10">
        <v>66061</v>
      </c>
    </row>
    <row r="79" spans="1:4" x14ac:dyDescent="0.4">
      <c r="A79" s="14" t="s">
        <v>155</v>
      </c>
      <c r="B79" s="14">
        <v>4</v>
      </c>
      <c r="C79" s="11">
        <v>12</v>
      </c>
      <c r="D79" s="10">
        <v>67941</v>
      </c>
    </row>
    <row r="80" spans="1:4" x14ac:dyDescent="0.4">
      <c r="A80" s="14" t="s">
        <v>156</v>
      </c>
      <c r="B80" s="14">
        <v>4</v>
      </c>
      <c r="C80" s="11">
        <v>13</v>
      </c>
      <c r="D80" s="10">
        <v>69821</v>
      </c>
    </row>
    <row r="81" spans="1:4" x14ac:dyDescent="0.4">
      <c r="A81" s="14" t="s">
        <v>157</v>
      </c>
      <c r="B81" s="14">
        <v>4</v>
      </c>
      <c r="C81" s="11">
        <v>14</v>
      </c>
      <c r="D81" s="10">
        <v>71700</v>
      </c>
    </row>
    <row r="82" spans="1:4" x14ac:dyDescent="0.4">
      <c r="A82" s="14" t="s">
        <v>158</v>
      </c>
      <c r="B82" s="14">
        <v>4</v>
      </c>
      <c r="C82" s="11">
        <v>15</v>
      </c>
      <c r="D82" s="10">
        <v>73580</v>
      </c>
    </row>
    <row r="83" spans="1:4" x14ac:dyDescent="0.4">
      <c r="A83" s="14" t="s">
        <v>159</v>
      </c>
      <c r="B83" s="14">
        <v>4</v>
      </c>
      <c r="C83" s="11">
        <v>16</v>
      </c>
      <c r="D83" s="10">
        <v>75460</v>
      </c>
    </row>
    <row r="84" spans="1:4" x14ac:dyDescent="0.4">
      <c r="A84" s="14" t="s">
        <v>160</v>
      </c>
      <c r="B84" s="14">
        <v>4</v>
      </c>
      <c r="C84" s="11">
        <v>17</v>
      </c>
      <c r="D84" s="10">
        <v>77339</v>
      </c>
    </row>
    <row r="85" spans="1:4" x14ac:dyDescent="0.4">
      <c r="A85" s="14" t="s">
        <v>161</v>
      </c>
      <c r="B85" s="14">
        <v>4</v>
      </c>
      <c r="C85" s="11">
        <v>18</v>
      </c>
      <c r="D85" s="10">
        <v>79218</v>
      </c>
    </row>
    <row r="86" spans="1:4" x14ac:dyDescent="0.4">
      <c r="A86" s="14" t="s">
        <v>162</v>
      </c>
      <c r="B86" s="14">
        <v>5</v>
      </c>
      <c r="C86" s="11">
        <v>1</v>
      </c>
      <c r="D86" s="10">
        <v>51023</v>
      </c>
    </row>
    <row r="87" spans="1:4" x14ac:dyDescent="0.4">
      <c r="A87" s="14" t="s">
        <v>163</v>
      </c>
      <c r="B87" s="14">
        <v>5</v>
      </c>
      <c r="C87" s="11">
        <v>2</v>
      </c>
      <c r="D87" s="10">
        <v>52902</v>
      </c>
    </row>
    <row r="88" spans="1:4" x14ac:dyDescent="0.4">
      <c r="A88" s="14" t="s">
        <v>164</v>
      </c>
      <c r="B88" s="14">
        <v>5</v>
      </c>
      <c r="C88" s="11">
        <v>3</v>
      </c>
      <c r="D88" s="10">
        <v>54782</v>
      </c>
    </row>
    <row r="89" spans="1:4" x14ac:dyDescent="0.4">
      <c r="A89" s="14" t="s">
        <v>165</v>
      </c>
      <c r="B89" s="14">
        <v>5</v>
      </c>
      <c r="C89" s="11">
        <v>4</v>
      </c>
      <c r="D89" s="10">
        <v>56662</v>
      </c>
    </row>
    <row r="90" spans="1:4" x14ac:dyDescent="0.4">
      <c r="A90" s="14" t="s">
        <v>166</v>
      </c>
      <c r="B90" s="14">
        <v>5</v>
      </c>
      <c r="C90" s="11">
        <v>5</v>
      </c>
      <c r="D90" s="10">
        <v>58542</v>
      </c>
    </row>
    <row r="91" spans="1:4" x14ac:dyDescent="0.4">
      <c r="A91" s="14" t="s">
        <v>167</v>
      </c>
      <c r="B91" s="14">
        <v>5</v>
      </c>
      <c r="C91" s="11">
        <v>6</v>
      </c>
      <c r="D91" s="10">
        <v>60422</v>
      </c>
    </row>
    <row r="92" spans="1:4" x14ac:dyDescent="0.4">
      <c r="A92" s="14" t="s">
        <v>168</v>
      </c>
      <c r="B92" s="14">
        <v>5</v>
      </c>
      <c r="C92" s="11">
        <v>7</v>
      </c>
      <c r="D92" s="10">
        <v>62301</v>
      </c>
    </row>
    <row r="93" spans="1:4" x14ac:dyDescent="0.4">
      <c r="A93" s="14" t="s">
        <v>169</v>
      </c>
      <c r="B93" s="14">
        <v>5</v>
      </c>
      <c r="C93" s="11">
        <v>8</v>
      </c>
      <c r="D93" s="10">
        <v>64181</v>
      </c>
    </row>
    <row r="94" spans="1:4" x14ac:dyDescent="0.4">
      <c r="A94" s="14" t="s">
        <v>170</v>
      </c>
      <c r="B94" s="14">
        <v>5</v>
      </c>
      <c r="C94" s="11">
        <v>9</v>
      </c>
      <c r="D94" s="10">
        <v>66061</v>
      </c>
    </row>
    <row r="95" spans="1:4" x14ac:dyDescent="0.4">
      <c r="A95" s="14" t="s">
        <v>171</v>
      </c>
      <c r="B95" s="14">
        <v>5</v>
      </c>
      <c r="C95" s="11">
        <v>10</v>
      </c>
      <c r="D95" s="10">
        <v>67941</v>
      </c>
    </row>
    <row r="96" spans="1:4" x14ac:dyDescent="0.4">
      <c r="A96" s="14" t="s">
        <v>172</v>
      </c>
      <c r="B96" s="14">
        <v>5</v>
      </c>
      <c r="C96" s="11">
        <v>11</v>
      </c>
      <c r="D96" s="10">
        <v>69821</v>
      </c>
    </row>
    <row r="97" spans="1:4" x14ac:dyDescent="0.4">
      <c r="A97" s="14" t="s">
        <v>173</v>
      </c>
      <c r="B97" s="14">
        <v>5</v>
      </c>
      <c r="C97" s="11">
        <v>12</v>
      </c>
      <c r="D97" s="10">
        <v>71700</v>
      </c>
    </row>
    <row r="98" spans="1:4" x14ac:dyDescent="0.4">
      <c r="A98" s="14" t="s">
        <v>174</v>
      </c>
      <c r="B98" s="14">
        <v>5</v>
      </c>
      <c r="C98" s="11">
        <v>13</v>
      </c>
      <c r="D98" s="10">
        <v>73580</v>
      </c>
    </row>
    <row r="99" spans="1:4" x14ac:dyDescent="0.4">
      <c r="A99" s="14" t="s">
        <v>175</v>
      </c>
      <c r="B99" s="14">
        <v>5</v>
      </c>
      <c r="C99" s="11">
        <v>14</v>
      </c>
      <c r="D99" s="10">
        <v>75460</v>
      </c>
    </row>
    <row r="100" spans="1:4" x14ac:dyDescent="0.4">
      <c r="A100" s="14" t="s">
        <v>176</v>
      </c>
      <c r="B100" s="14">
        <v>5</v>
      </c>
      <c r="C100" s="11">
        <v>15</v>
      </c>
      <c r="D100" s="10">
        <v>77339</v>
      </c>
    </row>
    <row r="101" spans="1:4" x14ac:dyDescent="0.4">
      <c r="A101" s="14" t="s">
        <v>177</v>
      </c>
      <c r="B101" s="14">
        <v>5</v>
      </c>
      <c r="C101" s="11">
        <v>16</v>
      </c>
      <c r="D101" s="10">
        <v>79218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1"/>
  <sheetViews>
    <sheetView workbookViewId="0">
      <selection activeCell="D4" sqref="D4:L4"/>
    </sheetView>
  </sheetViews>
  <sheetFormatPr defaultColWidth="9.07421875" defaultRowHeight="14.6" x14ac:dyDescent="0.4"/>
  <cols>
    <col min="1" max="1" width="5.3046875" style="15" bestFit="1" customWidth="1"/>
    <col min="2" max="2" width="7.921875" style="15" bestFit="1" customWidth="1"/>
    <col min="3" max="3" width="5" style="15" bestFit="1" customWidth="1"/>
    <col min="4" max="4" width="9" style="16" bestFit="1" customWidth="1"/>
    <col min="5" max="16384" width="9.07421875" style="6"/>
  </cols>
  <sheetData>
    <row r="1" spans="1:4" s="9" customFormat="1" x14ac:dyDescent="0.4">
      <c r="A1" s="12" t="s">
        <v>34</v>
      </c>
      <c r="B1" s="12" t="s">
        <v>32</v>
      </c>
      <c r="C1" s="17" t="s">
        <v>33</v>
      </c>
      <c r="D1" s="18" t="s">
        <v>31</v>
      </c>
    </row>
    <row r="2" spans="1:4" x14ac:dyDescent="0.4">
      <c r="A2" s="14" t="s">
        <v>78</v>
      </c>
      <c r="B2" s="14">
        <v>1</v>
      </c>
      <c r="C2" s="11">
        <v>1</v>
      </c>
      <c r="D2" s="10">
        <v>36560</v>
      </c>
    </row>
    <row r="3" spans="1:4" x14ac:dyDescent="0.4">
      <c r="A3" s="14" t="s">
        <v>79</v>
      </c>
      <c r="B3" s="14">
        <v>1</v>
      </c>
      <c r="C3" s="11">
        <v>2</v>
      </c>
      <c r="D3" s="10">
        <v>38470</v>
      </c>
    </row>
    <row r="4" spans="1:4" x14ac:dyDescent="0.4">
      <c r="A4" s="14" t="s">
        <v>80</v>
      </c>
      <c r="B4" s="14">
        <v>1</v>
      </c>
      <c r="C4" s="11">
        <v>3</v>
      </c>
      <c r="D4" s="10">
        <v>40380</v>
      </c>
    </row>
    <row r="5" spans="1:4" x14ac:dyDescent="0.4">
      <c r="A5" s="14" t="s">
        <v>81</v>
      </c>
      <c r="B5" s="14">
        <v>1</v>
      </c>
      <c r="C5" s="11">
        <v>4</v>
      </c>
      <c r="D5" s="10">
        <v>42290</v>
      </c>
    </row>
    <row r="6" spans="1:4" x14ac:dyDescent="0.4">
      <c r="A6" s="14" t="s">
        <v>82</v>
      </c>
      <c r="B6" s="14">
        <v>1</v>
      </c>
      <c r="C6" s="11">
        <v>5</v>
      </c>
      <c r="D6" s="10">
        <v>44199</v>
      </c>
    </row>
    <row r="7" spans="1:4" x14ac:dyDescent="0.4">
      <c r="A7" s="14" t="s">
        <v>83</v>
      </c>
      <c r="B7" s="14">
        <v>1</v>
      </c>
      <c r="C7" s="11">
        <v>6</v>
      </c>
      <c r="D7" s="10">
        <v>46109</v>
      </c>
    </row>
    <row r="8" spans="1:4" x14ac:dyDescent="0.4">
      <c r="A8" s="14" t="s">
        <v>84</v>
      </c>
      <c r="B8" s="14">
        <v>1</v>
      </c>
      <c r="C8" s="11">
        <v>7</v>
      </c>
      <c r="D8" s="10">
        <v>48020</v>
      </c>
    </row>
    <row r="9" spans="1:4" x14ac:dyDescent="0.4">
      <c r="A9" s="14" t="s">
        <v>85</v>
      </c>
      <c r="B9" s="14">
        <v>1</v>
      </c>
      <c r="C9" s="11">
        <v>8</v>
      </c>
      <c r="D9" s="10">
        <v>49929</v>
      </c>
    </row>
    <row r="10" spans="1:4" x14ac:dyDescent="0.4">
      <c r="A10" s="14" t="s">
        <v>86</v>
      </c>
      <c r="B10" s="14">
        <v>1</v>
      </c>
      <c r="C10" s="11">
        <v>9</v>
      </c>
      <c r="D10" s="10">
        <v>51839</v>
      </c>
    </row>
    <row r="11" spans="1:4" x14ac:dyDescent="0.4">
      <c r="A11" s="14" t="s">
        <v>87</v>
      </c>
      <c r="B11" s="14">
        <v>1</v>
      </c>
      <c r="C11" s="11">
        <v>10</v>
      </c>
      <c r="D11" s="10">
        <v>53748</v>
      </c>
    </row>
    <row r="12" spans="1:4" x14ac:dyDescent="0.4">
      <c r="A12" s="14" t="s">
        <v>88</v>
      </c>
      <c r="B12" s="14">
        <v>1</v>
      </c>
      <c r="C12" s="11">
        <v>11</v>
      </c>
      <c r="D12" s="10">
        <v>55659</v>
      </c>
    </row>
    <row r="13" spans="1:4" x14ac:dyDescent="0.4">
      <c r="A13" s="14" t="s">
        <v>89</v>
      </c>
      <c r="B13" s="14">
        <v>1</v>
      </c>
      <c r="C13" s="11">
        <v>12</v>
      </c>
      <c r="D13" s="10">
        <v>57569</v>
      </c>
    </row>
    <row r="14" spans="1:4" x14ac:dyDescent="0.4">
      <c r="A14" s="14" t="s">
        <v>90</v>
      </c>
      <c r="B14" s="14">
        <v>1</v>
      </c>
      <c r="C14" s="11">
        <v>13</v>
      </c>
      <c r="D14" s="10">
        <v>59479</v>
      </c>
    </row>
    <row r="15" spans="1:4" x14ac:dyDescent="0.4">
      <c r="A15" s="14" t="s">
        <v>91</v>
      </c>
      <c r="B15" s="14">
        <v>1</v>
      </c>
      <c r="C15" s="11">
        <v>14</v>
      </c>
      <c r="D15" s="10">
        <v>61389</v>
      </c>
    </row>
    <row r="16" spans="1:4" x14ac:dyDescent="0.4">
      <c r="A16" s="14" t="s">
        <v>92</v>
      </c>
      <c r="B16" s="14">
        <v>1</v>
      </c>
      <c r="C16" s="11">
        <v>15</v>
      </c>
      <c r="D16" s="10">
        <v>63298</v>
      </c>
    </row>
    <row r="17" spans="1:4" x14ac:dyDescent="0.4">
      <c r="A17" s="14" t="s">
        <v>93</v>
      </c>
      <c r="B17" s="14">
        <v>1</v>
      </c>
      <c r="C17" s="11">
        <v>16</v>
      </c>
      <c r="D17" s="10">
        <v>65208</v>
      </c>
    </row>
    <row r="18" spans="1:4" x14ac:dyDescent="0.4">
      <c r="A18" s="14" t="s">
        <v>94</v>
      </c>
      <c r="B18" s="14">
        <v>1</v>
      </c>
      <c r="C18" s="11">
        <v>17</v>
      </c>
      <c r="D18" s="10">
        <v>67118</v>
      </c>
    </row>
    <row r="19" spans="1:4" x14ac:dyDescent="0.4">
      <c r="A19" s="14" t="s">
        <v>95</v>
      </c>
      <c r="B19" s="14">
        <v>1</v>
      </c>
      <c r="C19" s="11">
        <v>18</v>
      </c>
      <c r="D19" s="10">
        <v>69028</v>
      </c>
    </row>
    <row r="20" spans="1:4" x14ac:dyDescent="0.4">
      <c r="A20" s="14" t="s">
        <v>96</v>
      </c>
      <c r="B20" s="14">
        <v>1</v>
      </c>
      <c r="C20" s="11">
        <v>19</v>
      </c>
      <c r="D20" s="10">
        <v>70938</v>
      </c>
    </row>
    <row r="21" spans="1:4" x14ac:dyDescent="0.4">
      <c r="A21" s="14" t="s">
        <v>97</v>
      </c>
      <c r="B21" s="14">
        <v>1</v>
      </c>
      <c r="C21" s="11">
        <v>20</v>
      </c>
      <c r="D21" s="10">
        <v>72847</v>
      </c>
    </row>
    <row r="22" spans="1:4" x14ac:dyDescent="0.4">
      <c r="A22" s="14" t="s">
        <v>98</v>
      </c>
      <c r="B22" s="14">
        <v>1</v>
      </c>
      <c r="C22" s="11">
        <v>21</v>
      </c>
      <c r="D22" s="10">
        <v>74757</v>
      </c>
    </row>
    <row r="23" spans="1:4" x14ac:dyDescent="0.4">
      <c r="A23" s="14" t="s">
        <v>99</v>
      </c>
      <c r="B23" s="14">
        <v>1</v>
      </c>
      <c r="C23" s="11">
        <v>22</v>
      </c>
      <c r="D23" s="10">
        <v>76667</v>
      </c>
    </row>
    <row r="24" spans="1:4" x14ac:dyDescent="0.4">
      <c r="A24" s="14" t="s">
        <v>100</v>
      </c>
      <c r="B24" s="14">
        <v>1</v>
      </c>
      <c r="C24" s="11">
        <v>23</v>
      </c>
      <c r="D24" s="10">
        <v>78576</v>
      </c>
    </row>
    <row r="25" spans="1:4" x14ac:dyDescent="0.4">
      <c r="A25" s="14" t="s">
        <v>101</v>
      </c>
      <c r="B25" s="14">
        <v>1</v>
      </c>
      <c r="C25" s="11">
        <v>24</v>
      </c>
      <c r="D25" s="10">
        <v>80485</v>
      </c>
    </row>
    <row r="26" spans="1:4" x14ac:dyDescent="0.4">
      <c r="A26" s="14" t="s">
        <v>102</v>
      </c>
      <c r="B26" s="14">
        <v>2</v>
      </c>
      <c r="C26" s="11">
        <v>1</v>
      </c>
      <c r="D26" s="10">
        <v>40380</v>
      </c>
    </row>
    <row r="27" spans="1:4" x14ac:dyDescent="0.4">
      <c r="A27" s="14" t="s">
        <v>103</v>
      </c>
      <c r="B27" s="14">
        <v>2</v>
      </c>
      <c r="C27" s="11">
        <v>2</v>
      </c>
      <c r="D27" s="10">
        <v>42290</v>
      </c>
    </row>
    <row r="28" spans="1:4" x14ac:dyDescent="0.4">
      <c r="A28" s="14" t="s">
        <v>104</v>
      </c>
      <c r="B28" s="14">
        <v>2</v>
      </c>
      <c r="C28" s="11">
        <v>3</v>
      </c>
      <c r="D28" s="10">
        <v>44199</v>
      </c>
    </row>
    <row r="29" spans="1:4" x14ac:dyDescent="0.4">
      <c r="A29" s="14" t="s">
        <v>105</v>
      </c>
      <c r="B29" s="14">
        <v>2</v>
      </c>
      <c r="C29" s="11">
        <v>4</v>
      </c>
      <c r="D29" s="10">
        <v>46109</v>
      </c>
    </row>
    <row r="30" spans="1:4" x14ac:dyDescent="0.4">
      <c r="A30" s="14" t="s">
        <v>106</v>
      </c>
      <c r="B30" s="14">
        <v>2</v>
      </c>
      <c r="C30" s="11">
        <v>5</v>
      </c>
      <c r="D30" s="10">
        <v>48020</v>
      </c>
    </row>
    <row r="31" spans="1:4" x14ac:dyDescent="0.4">
      <c r="A31" s="14" t="s">
        <v>107</v>
      </c>
      <c r="B31" s="14">
        <v>2</v>
      </c>
      <c r="C31" s="11">
        <v>6</v>
      </c>
      <c r="D31" s="10">
        <v>49929</v>
      </c>
    </row>
    <row r="32" spans="1:4" x14ac:dyDescent="0.4">
      <c r="A32" s="14" t="s">
        <v>108</v>
      </c>
      <c r="B32" s="14">
        <v>2</v>
      </c>
      <c r="C32" s="11">
        <v>7</v>
      </c>
      <c r="D32" s="10">
        <v>51839</v>
      </c>
    </row>
    <row r="33" spans="1:4" x14ac:dyDescent="0.4">
      <c r="A33" s="14" t="s">
        <v>109</v>
      </c>
      <c r="B33" s="14">
        <v>2</v>
      </c>
      <c r="C33" s="11">
        <v>8</v>
      </c>
      <c r="D33" s="10">
        <v>53748</v>
      </c>
    </row>
    <row r="34" spans="1:4" x14ac:dyDescent="0.4">
      <c r="A34" s="14" t="s">
        <v>110</v>
      </c>
      <c r="B34" s="14">
        <v>2</v>
      </c>
      <c r="C34" s="11">
        <v>9</v>
      </c>
      <c r="D34" s="10">
        <v>55659</v>
      </c>
    </row>
    <row r="35" spans="1:4" x14ac:dyDescent="0.4">
      <c r="A35" s="14" t="s">
        <v>111</v>
      </c>
      <c r="B35" s="14">
        <v>2</v>
      </c>
      <c r="C35" s="11">
        <v>10</v>
      </c>
      <c r="D35" s="10">
        <v>57569</v>
      </c>
    </row>
    <row r="36" spans="1:4" x14ac:dyDescent="0.4">
      <c r="A36" s="14" t="s">
        <v>112</v>
      </c>
      <c r="B36" s="14">
        <v>2</v>
      </c>
      <c r="C36" s="11">
        <v>11</v>
      </c>
      <c r="D36" s="10">
        <v>59479</v>
      </c>
    </row>
    <row r="37" spans="1:4" x14ac:dyDescent="0.4">
      <c r="A37" s="14" t="s">
        <v>113</v>
      </c>
      <c r="B37" s="14">
        <v>2</v>
      </c>
      <c r="C37" s="11">
        <v>12</v>
      </c>
      <c r="D37" s="10">
        <v>61389</v>
      </c>
    </row>
    <row r="38" spans="1:4" x14ac:dyDescent="0.4">
      <c r="A38" s="14" t="s">
        <v>114</v>
      </c>
      <c r="B38" s="14">
        <v>2</v>
      </c>
      <c r="C38" s="11">
        <v>13</v>
      </c>
      <c r="D38" s="10">
        <v>63298</v>
      </c>
    </row>
    <row r="39" spans="1:4" x14ac:dyDescent="0.4">
      <c r="A39" s="14" t="s">
        <v>115</v>
      </c>
      <c r="B39" s="14">
        <v>2</v>
      </c>
      <c r="C39" s="11">
        <v>14</v>
      </c>
      <c r="D39" s="10">
        <v>65208</v>
      </c>
    </row>
    <row r="40" spans="1:4" x14ac:dyDescent="0.4">
      <c r="A40" s="14" t="s">
        <v>116</v>
      </c>
      <c r="B40" s="14">
        <v>2</v>
      </c>
      <c r="C40" s="11">
        <v>15</v>
      </c>
      <c r="D40" s="10">
        <v>67118</v>
      </c>
    </row>
    <row r="41" spans="1:4" x14ac:dyDescent="0.4">
      <c r="A41" s="14" t="s">
        <v>117</v>
      </c>
      <c r="B41" s="14">
        <v>2</v>
      </c>
      <c r="C41" s="11">
        <v>16</v>
      </c>
      <c r="D41" s="10">
        <v>69028</v>
      </c>
    </row>
    <row r="42" spans="1:4" x14ac:dyDescent="0.4">
      <c r="A42" s="14" t="s">
        <v>118</v>
      </c>
      <c r="B42" s="14">
        <v>2</v>
      </c>
      <c r="C42" s="11">
        <v>17</v>
      </c>
      <c r="D42" s="10">
        <v>70938</v>
      </c>
    </row>
    <row r="43" spans="1:4" x14ac:dyDescent="0.4">
      <c r="A43" s="14" t="s">
        <v>119</v>
      </c>
      <c r="B43" s="14">
        <v>2</v>
      </c>
      <c r="C43" s="11">
        <v>18</v>
      </c>
      <c r="D43" s="10">
        <v>72847</v>
      </c>
    </row>
    <row r="44" spans="1:4" x14ac:dyDescent="0.4">
      <c r="A44" s="14" t="s">
        <v>120</v>
      </c>
      <c r="B44" s="14">
        <v>2</v>
      </c>
      <c r="C44" s="11">
        <v>19</v>
      </c>
      <c r="D44" s="10">
        <v>74757</v>
      </c>
    </row>
    <row r="45" spans="1:4" x14ac:dyDescent="0.4">
      <c r="A45" s="14" t="s">
        <v>121</v>
      </c>
      <c r="B45" s="14">
        <v>2</v>
      </c>
      <c r="C45" s="11">
        <v>20</v>
      </c>
      <c r="D45" s="10">
        <v>76667</v>
      </c>
    </row>
    <row r="46" spans="1:4" x14ac:dyDescent="0.4">
      <c r="A46" s="14" t="s">
        <v>122</v>
      </c>
      <c r="B46" s="14">
        <v>2</v>
      </c>
      <c r="C46" s="11">
        <v>21</v>
      </c>
      <c r="D46" s="10">
        <v>78576</v>
      </c>
    </row>
    <row r="47" spans="1:4" x14ac:dyDescent="0.4">
      <c r="A47" s="14" t="s">
        <v>123</v>
      </c>
      <c r="B47" s="14">
        <v>2</v>
      </c>
      <c r="C47" s="11">
        <v>22</v>
      </c>
      <c r="D47" s="10">
        <v>80485</v>
      </c>
    </row>
    <row r="48" spans="1:4" x14ac:dyDescent="0.4">
      <c r="A48" s="14" t="s">
        <v>124</v>
      </c>
      <c r="B48" s="14">
        <v>3</v>
      </c>
      <c r="C48" s="11">
        <v>1</v>
      </c>
      <c r="D48" s="10">
        <v>44199</v>
      </c>
    </row>
    <row r="49" spans="1:4" x14ac:dyDescent="0.4">
      <c r="A49" s="14" t="s">
        <v>125</v>
      </c>
      <c r="B49" s="14">
        <v>3</v>
      </c>
      <c r="C49" s="11">
        <v>2</v>
      </c>
      <c r="D49" s="10">
        <v>46109</v>
      </c>
    </row>
    <row r="50" spans="1:4" x14ac:dyDescent="0.4">
      <c r="A50" s="14" t="s">
        <v>126</v>
      </c>
      <c r="B50" s="14">
        <v>3</v>
      </c>
      <c r="C50" s="11">
        <v>3</v>
      </c>
      <c r="D50" s="10">
        <v>48020</v>
      </c>
    </row>
    <row r="51" spans="1:4" x14ac:dyDescent="0.4">
      <c r="A51" s="14" t="s">
        <v>127</v>
      </c>
      <c r="B51" s="14">
        <v>3</v>
      </c>
      <c r="C51" s="11">
        <v>4</v>
      </c>
      <c r="D51" s="10">
        <v>49929</v>
      </c>
    </row>
    <row r="52" spans="1:4" x14ac:dyDescent="0.4">
      <c r="A52" s="14" t="s">
        <v>128</v>
      </c>
      <c r="B52" s="14">
        <v>3</v>
      </c>
      <c r="C52" s="11">
        <v>5</v>
      </c>
      <c r="D52" s="10">
        <v>51839</v>
      </c>
    </row>
    <row r="53" spans="1:4" x14ac:dyDescent="0.4">
      <c r="A53" s="14" t="s">
        <v>129</v>
      </c>
      <c r="B53" s="14">
        <v>3</v>
      </c>
      <c r="C53" s="11">
        <v>6</v>
      </c>
      <c r="D53" s="10">
        <v>53748</v>
      </c>
    </row>
    <row r="54" spans="1:4" x14ac:dyDescent="0.4">
      <c r="A54" s="14" t="s">
        <v>130</v>
      </c>
      <c r="B54" s="14">
        <v>3</v>
      </c>
      <c r="C54" s="11">
        <v>7</v>
      </c>
      <c r="D54" s="10">
        <v>55659</v>
      </c>
    </row>
    <row r="55" spans="1:4" x14ac:dyDescent="0.4">
      <c r="A55" s="14" t="s">
        <v>131</v>
      </c>
      <c r="B55" s="14">
        <v>3</v>
      </c>
      <c r="C55" s="11">
        <v>8</v>
      </c>
      <c r="D55" s="10">
        <v>57569</v>
      </c>
    </row>
    <row r="56" spans="1:4" x14ac:dyDescent="0.4">
      <c r="A56" s="14" t="s">
        <v>132</v>
      </c>
      <c r="B56" s="14">
        <v>3</v>
      </c>
      <c r="C56" s="11">
        <v>9</v>
      </c>
      <c r="D56" s="10">
        <v>59479</v>
      </c>
    </row>
    <row r="57" spans="1:4" x14ac:dyDescent="0.4">
      <c r="A57" s="14" t="s">
        <v>133</v>
      </c>
      <c r="B57" s="14">
        <v>3</v>
      </c>
      <c r="C57" s="11">
        <v>10</v>
      </c>
      <c r="D57" s="10">
        <v>61389</v>
      </c>
    </row>
    <row r="58" spans="1:4" x14ac:dyDescent="0.4">
      <c r="A58" s="14" t="s">
        <v>134</v>
      </c>
      <c r="B58" s="14">
        <v>3</v>
      </c>
      <c r="C58" s="11">
        <v>11</v>
      </c>
      <c r="D58" s="10">
        <v>63298</v>
      </c>
    </row>
    <row r="59" spans="1:4" x14ac:dyDescent="0.4">
      <c r="A59" s="14" t="s">
        <v>135</v>
      </c>
      <c r="B59" s="14">
        <v>3</v>
      </c>
      <c r="C59" s="11">
        <v>12</v>
      </c>
      <c r="D59" s="10">
        <v>65208</v>
      </c>
    </row>
    <row r="60" spans="1:4" x14ac:dyDescent="0.4">
      <c r="A60" s="14" t="s">
        <v>136</v>
      </c>
      <c r="B60" s="14">
        <v>3</v>
      </c>
      <c r="C60" s="11">
        <v>13</v>
      </c>
      <c r="D60" s="10">
        <v>67118</v>
      </c>
    </row>
    <row r="61" spans="1:4" x14ac:dyDescent="0.4">
      <c r="A61" s="14" t="s">
        <v>137</v>
      </c>
      <c r="B61" s="14">
        <v>3</v>
      </c>
      <c r="C61" s="11">
        <v>14</v>
      </c>
      <c r="D61" s="10">
        <v>69028</v>
      </c>
    </row>
    <row r="62" spans="1:4" x14ac:dyDescent="0.4">
      <c r="A62" s="14" t="s">
        <v>138</v>
      </c>
      <c r="B62" s="14">
        <v>3</v>
      </c>
      <c r="C62" s="11">
        <v>15</v>
      </c>
      <c r="D62" s="10">
        <v>70938</v>
      </c>
    </row>
    <row r="63" spans="1:4" x14ac:dyDescent="0.4">
      <c r="A63" s="14" t="s">
        <v>139</v>
      </c>
      <c r="B63" s="14">
        <v>3</v>
      </c>
      <c r="C63" s="11">
        <v>16</v>
      </c>
      <c r="D63" s="10">
        <v>72847</v>
      </c>
    </row>
    <row r="64" spans="1:4" x14ac:dyDescent="0.4">
      <c r="A64" s="14" t="s">
        <v>140</v>
      </c>
      <c r="B64" s="14">
        <v>3</v>
      </c>
      <c r="C64" s="11">
        <v>17</v>
      </c>
      <c r="D64" s="10">
        <v>74757</v>
      </c>
    </row>
    <row r="65" spans="1:4" x14ac:dyDescent="0.4">
      <c r="A65" s="14" t="s">
        <v>141</v>
      </c>
      <c r="B65" s="14">
        <v>3</v>
      </c>
      <c r="C65" s="11">
        <v>18</v>
      </c>
      <c r="D65" s="10">
        <v>76667</v>
      </c>
    </row>
    <row r="66" spans="1:4" x14ac:dyDescent="0.4">
      <c r="A66" s="14" t="s">
        <v>142</v>
      </c>
      <c r="B66" s="14">
        <v>3</v>
      </c>
      <c r="C66" s="11">
        <v>19</v>
      </c>
      <c r="D66" s="10">
        <v>78576</v>
      </c>
    </row>
    <row r="67" spans="1:4" x14ac:dyDescent="0.4">
      <c r="A67" s="14" t="s">
        <v>143</v>
      </c>
      <c r="B67" s="14">
        <v>3</v>
      </c>
      <c r="C67" s="11">
        <v>20</v>
      </c>
      <c r="D67" s="10">
        <v>80485</v>
      </c>
    </row>
    <row r="68" spans="1:4" x14ac:dyDescent="0.4">
      <c r="A68" s="14" t="s">
        <v>144</v>
      </c>
      <c r="B68" s="14">
        <v>4</v>
      </c>
      <c r="C68" s="11">
        <v>1</v>
      </c>
      <c r="D68" s="10">
        <v>48020</v>
      </c>
    </row>
    <row r="69" spans="1:4" x14ac:dyDescent="0.4">
      <c r="A69" s="14" t="s">
        <v>145</v>
      </c>
      <c r="B69" s="14">
        <v>4</v>
      </c>
      <c r="C69" s="11">
        <v>2</v>
      </c>
      <c r="D69" s="10">
        <v>49929</v>
      </c>
    </row>
    <row r="70" spans="1:4" x14ac:dyDescent="0.4">
      <c r="A70" s="14" t="s">
        <v>146</v>
      </c>
      <c r="B70" s="14">
        <v>4</v>
      </c>
      <c r="C70" s="11">
        <v>3</v>
      </c>
      <c r="D70" s="10">
        <v>51839</v>
      </c>
    </row>
    <row r="71" spans="1:4" x14ac:dyDescent="0.4">
      <c r="A71" s="14" t="s">
        <v>147</v>
      </c>
      <c r="B71" s="14">
        <v>4</v>
      </c>
      <c r="C71" s="11">
        <v>4</v>
      </c>
      <c r="D71" s="10">
        <v>53748</v>
      </c>
    </row>
    <row r="72" spans="1:4" x14ac:dyDescent="0.4">
      <c r="A72" s="14" t="s">
        <v>148</v>
      </c>
      <c r="B72" s="14">
        <v>4</v>
      </c>
      <c r="C72" s="11">
        <v>5</v>
      </c>
      <c r="D72" s="10">
        <v>55659</v>
      </c>
    </row>
    <row r="73" spans="1:4" x14ac:dyDescent="0.4">
      <c r="A73" s="14" t="s">
        <v>149</v>
      </c>
      <c r="B73" s="14">
        <v>4</v>
      </c>
      <c r="C73" s="11">
        <v>6</v>
      </c>
      <c r="D73" s="10">
        <v>57569</v>
      </c>
    </row>
    <row r="74" spans="1:4" x14ac:dyDescent="0.4">
      <c r="A74" s="14" t="s">
        <v>150</v>
      </c>
      <c r="B74" s="14">
        <v>4</v>
      </c>
      <c r="C74" s="11">
        <v>7</v>
      </c>
      <c r="D74" s="10">
        <v>59479</v>
      </c>
    </row>
    <row r="75" spans="1:4" x14ac:dyDescent="0.4">
      <c r="A75" s="14" t="s">
        <v>151</v>
      </c>
      <c r="B75" s="14">
        <v>4</v>
      </c>
      <c r="C75" s="11">
        <v>8</v>
      </c>
      <c r="D75" s="10">
        <v>61389</v>
      </c>
    </row>
    <row r="76" spans="1:4" x14ac:dyDescent="0.4">
      <c r="A76" s="14" t="s">
        <v>152</v>
      </c>
      <c r="B76" s="14">
        <v>4</v>
      </c>
      <c r="C76" s="11">
        <v>9</v>
      </c>
      <c r="D76" s="10">
        <v>63298</v>
      </c>
    </row>
    <row r="77" spans="1:4" x14ac:dyDescent="0.4">
      <c r="A77" s="14" t="s">
        <v>153</v>
      </c>
      <c r="B77" s="14">
        <v>4</v>
      </c>
      <c r="C77" s="11">
        <v>10</v>
      </c>
      <c r="D77" s="10">
        <v>65208</v>
      </c>
    </row>
    <row r="78" spans="1:4" x14ac:dyDescent="0.4">
      <c r="A78" s="14" t="s">
        <v>154</v>
      </c>
      <c r="B78" s="14">
        <v>4</v>
      </c>
      <c r="C78" s="11">
        <v>11</v>
      </c>
      <c r="D78" s="10">
        <v>67118</v>
      </c>
    </row>
    <row r="79" spans="1:4" x14ac:dyDescent="0.4">
      <c r="A79" s="14" t="s">
        <v>155</v>
      </c>
      <c r="B79" s="14">
        <v>4</v>
      </c>
      <c r="C79" s="11">
        <v>12</v>
      </c>
      <c r="D79" s="10">
        <v>69028</v>
      </c>
    </row>
    <row r="80" spans="1:4" x14ac:dyDescent="0.4">
      <c r="A80" s="14" t="s">
        <v>156</v>
      </c>
      <c r="B80" s="14">
        <v>4</v>
      </c>
      <c r="C80" s="11">
        <v>13</v>
      </c>
      <c r="D80" s="10">
        <v>70938</v>
      </c>
    </row>
    <row r="81" spans="1:4" x14ac:dyDescent="0.4">
      <c r="A81" s="14" t="s">
        <v>157</v>
      </c>
      <c r="B81" s="14">
        <v>4</v>
      </c>
      <c r="C81" s="11">
        <v>14</v>
      </c>
      <c r="D81" s="10">
        <v>72847</v>
      </c>
    </row>
    <row r="82" spans="1:4" x14ac:dyDescent="0.4">
      <c r="A82" s="14" t="s">
        <v>158</v>
      </c>
      <c r="B82" s="14">
        <v>4</v>
      </c>
      <c r="C82" s="11">
        <v>15</v>
      </c>
      <c r="D82" s="10">
        <v>74757</v>
      </c>
    </row>
    <row r="83" spans="1:4" x14ac:dyDescent="0.4">
      <c r="A83" s="14" t="s">
        <v>159</v>
      </c>
      <c r="B83" s="14">
        <v>4</v>
      </c>
      <c r="C83" s="11">
        <v>16</v>
      </c>
      <c r="D83" s="10">
        <v>76667</v>
      </c>
    </row>
    <row r="84" spans="1:4" x14ac:dyDescent="0.4">
      <c r="A84" s="14" t="s">
        <v>160</v>
      </c>
      <c r="B84" s="14">
        <v>4</v>
      </c>
      <c r="C84" s="11">
        <v>17</v>
      </c>
      <c r="D84" s="10">
        <v>78576</v>
      </c>
    </row>
    <row r="85" spans="1:4" x14ac:dyDescent="0.4">
      <c r="A85" s="14" t="s">
        <v>161</v>
      </c>
      <c r="B85" s="14">
        <v>4</v>
      </c>
      <c r="C85" s="11">
        <v>18</v>
      </c>
      <c r="D85" s="10">
        <v>80485</v>
      </c>
    </row>
    <row r="86" spans="1:4" x14ac:dyDescent="0.4">
      <c r="A86" s="14" t="s">
        <v>162</v>
      </c>
      <c r="B86" s="14">
        <v>5</v>
      </c>
      <c r="C86" s="11">
        <v>1</v>
      </c>
      <c r="D86" s="10">
        <v>51839</v>
      </c>
    </row>
    <row r="87" spans="1:4" x14ac:dyDescent="0.4">
      <c r="A87" s="14" t="s">
        <v>163</v>
      </c>
      <c r="B87" s="14">
        <v>5</v>
      </c>
      <c r="C87" s="11">
        <v>2</v>
      </c>
      <c r="D87" s="10">
        <v>53748</v>
      </c>
    </row>
    <row r="88" spans="1:4" x14ac:dyDescent="0.4">
      <c r="A88" s="14" t="s">
        <v>164</v>
      </c>
      <c r="B88" s="14">
        <v>5</v>
      </c>
      <c r="C88" s="11">
        <v>3</v>
      </c>
      <c r="D88" s="10">
        <v>55659</v>
      </c>
    </row>
    <row r="89" spans="1:4" x14ac:dyDescent="0.4">
      <c r="A89" s="14" t="s">
        <v>165</v>
      </c>
      <c r="B89" s="14">
        <v>5</v>
      </c>
      <c r="C89" s="11">
        <v>4</v>
      </c>
      <c r="D89" s="10">
        <v>57569</v>
      </c>
    </row>
    <row r="90" spans="1:4" x14ac:dyDescent="0.4">
      <c r="A90" s="14" t="s">
        <v>166</v>
      </c>
      <c r="B90" s="14">
        <v>5</v>
      </c>
      <c r="C90" s="11">
        <v>5</v>
      </c>
      <c r="D90" s="10">
        <v>59479</v>
      </c>
    </row>
    <row r="91" spans="1:4" x14ac:dyDescent="0.4">
      <c r="A91" s="14" t="s">
        <v>167</v>
      </c>
      <c r="B91" s="14">
        <v>5</v>
      </c>
      <c r="C91" s="11">
        <v>6</v>
      </c>
      <c r="D91" s="10">
        <v>61389</v>
      </c>
    </row>
    <row r="92" spans="1:4" x14ac:dyDescent="0.4">
      <c r="A92" s="14" t="s">
        <v>168</v>
      </c>
      <c r="B92" s="14">
        <v>5</v>
      </c>
      <c r="C92" s="11">
        <v>7</v>
      </c>
      <c r="D92" s="10">
        <v>63298</v>
      </c>
    </row>
    <row r="93" spans="1:4" x14ac:dyDescent="0.4">
      <c r="A93" s="14" t="s">
        <v>169</v>
      </c>
      <c r="B93" s="14">
        <v>5</v>
      </c>
      <c r="C93" s="11">
        <v>8</v>
      </c>
      <c r="D93" s="10">
        <v>65208</v>
      </c>
    </row>
    <row r="94" spans="1:4" x14ac:dyDescent="0.4">
      <c r="A94" s="14" t="s">
        <v>170</v>
      </c>
      <c r="B94" s="14">
        <v>5</v>
      </c>
      <c r="C94" s="11">
        <v>9</v>
      </c>
      <c r="D94" s="10">
        <v>67118</v>
      </c>
    </row>
    <row r="95" spans="1:4" x14ac:dyDescent="0.4">
      <c r="A95" s="14" t="s">
        <v>171</v>
      </c>
      <c r="B95" s="14">
        <v>5</v>
      </c>
      <c r="C95" s="11">
        <v>10</v>
      </c>
      <c r="D95" s="10">
        <v>69028</v>
      </c>
    </row>
    <row r="96" spans="1:4" x14ac:dyDescent="0.4">
      <c r="A96" s="14" t="s">
        <v>172</v>
      </c>
      <c r="B96" s="14">
        <v>5</v>
      </c>
      <c r="C96" s="11">
        <v>11</v>
      </c>
      <c r="D96" s="10">
        <v>70938</v>
      </c>
    </row>
    <row r="97" spans="1:4" x14ac:dyDescent="0.4">
      <c r="A97" s="14" t="s">
        <v>173</v>
      </c>
      <c r="B97" s="14">
        <v>5</v>
      </c>
      <c r="C97" s="11">
        <v>12</v>
      </c>
      <c r="D97" s="10">
        <v>72847</v>
      </c>
    </row>
    <row r="98" spans="1:4" x14ac:dyDescent="0.4">
      <c r="A98" s="14" t="s">
        <v>174</v>
      </c>
      <c r="B98" s="14">
        <v>5</v>
      </c>
      <c r="C98" s="11">
        <v>13</v>
      </c>
      <c r="D98" s="10">
        <v>74757</v>
      </c>
    </row>
    <row r="99" spans="1:4" x14ac:dyDescent="0.4">
      <c r="A99" s="14" t="s">
        <v>175</v>
      </c>
      <c r="B99" s="14">
        <v>5</v>
      </c>
      <c r="C99" s="11">
        <v>14</v>
      </c>
      <c r="D99" s="10">
        <v>76667</v>
      </c>
    </row>
    <row r="100" spans="1:4" x14ac:dyDescent="0.4">
      <c r="A100" s="14" t="s">
        <v>176</v>
      </c>
      <c r="B100" s="14">
        <v>5</v>
      </c>
      <c r="C100" s="11">
        <v>15</v>
      </c>
      <c r="D100" s="10">
        <v>78576</v>
      </c>
    </row>
    <row r="101" spans="1:4" x14ac:dyDescent="0.4">
      <c r="A101" s="14" t="s">
        <v>177</v>
      </c>
      <c r="B101" s="14">
        <v>5</v>
      </c>
      <c r="C101" s="11">
        <v>16</v>
      </c>
      <c r="D101" s="10">
        <v>80485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Green</vt:lpstr>
      <vt:lpstr>Blue</vt:lpstr>
      <vt:lpstr>FY 17 (1)</vt:lpstr>
      <vt:lpstr>FY 17 (2)</vt:lpstr>
      <vt:lpstr>FY 18</vt:lpstr>
      <vt:lpstr>Blue!Print_Area</vt:lpstr>
      <vt:lpstr>Green!Print_Area</vt:lpstr>
      <vt:lpstr>Blue!Print_Titles</vt:lpstr>
      <vt:lpstr>Green!Print_Titles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2019-08-07T17:44:37Z</dcterms:created>
  <dcterms:modified xsi:type="dcterms:W3CDTF">2019-09-04T15:55:52Z</dcterms:modified>
  <cp:category/>
  <cp:contentStatus/>
</cp:coreProperties>
</file>